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\\srvstore\Fatturazione$\FILE_RIPARTITORE _BOLL_CONDOMINIALE_27-02-26\"/>
    </mc:Choice>
  </mc:AlternateContent>
  <xr:revisionPtr revIDLastSave="0" documentId="13_ncr:1_{AC5F5739-CF23-460A-A71A-99C724BCF94F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ISTRUZIONI" sheetId="15" r:id="rId1"/>
    <sheet name="Dati generali" sheetId="3" r:id="rId2"/>
    <sheet name="Ripartizione utenze" sheetId="1" r:id="rId3"/>
    <sheet name="Acqua_Dom_Res_TOT" sheetId="12" state="hidden" r:id="rId4"/>
    <sheet name="Foglio tariffe" sheetId="6" state="hidden" r:id="rId5"/>
    <sheet name="Acqua_Dom_Res_2023" sheetId="5" state="hidden" r:id="rId6"/>
    <sheet name="Acqua_Dom_Res_2024" sheetId="8" state="hidden" r:id="rId7"/>
    <sheet name="Acqua_Dom_Res_2025" sheetId="9" state="hidden" r:id="rId8"/>
    <sheet name="Acqua_Dom_Res_2026" sheetId="10" state="hidden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7" i="1" l="1"/>
  <c r="D48" i="1"/>
  <c r="D49" i="1"/>
  <c r="D50" i="1"/>
  <c r="D51" i="1"/>
  <c r="D52" i="1"/>
  <c r="D53" i="1"/>
  <c r="D54" i="1"/>
  <c r="D55" i="1"/>
  <c r="D56" i="1"/>
  <c r="D57" i="1"/>
  <c r="D5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L47" i="1"/>
  <c r="L48" i="1"/>
  <c r="L49" i="1"/>
  <c r="L50" i="1"/>
  <c r="L51" i="1"/>
  <c r="L52" i="1"/>
  <c r="L53" i="1"/>
  <c r="L54" i="1"/>
  <c r="L55" i="1"/>
  <c r="L56" i="1"/>
  <c r="L57" i="1"/>
  <c r="L5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B28" i="5"/>
  <c r="B29" i="5"/>
  <c r="B30" i="5"/>
  <c r="B31" i="5"/>
  <c r="B32" i="5"/>
  <c r="B33" i="5"/>
  <c r="B34" i="5"/>
  <c r="B35" i="5"/>
  <c r="B36" i="5"/>
  <c r="C28" i="5"/>
  <c r="C29" i="5"/>
  <c r="C30" i="5"/>
  <c r="C31" i="5"/>
  <c r="C32" i="5"/>
  <c r="C33" i="5"/>
  <c r="C34" i="5"/>
  <c r="C35" i="5"/>
  <c r="C36" i="5"/>
  <c r="A28" i="5"/>
  <c r="A29" i="5"/>
  <c r="A30" i="5"/>
  <c r="A31" i="5"/>
  <c r="A32" i="5"/>
  <c r="A33" i="5"/>
  <c r="A34" i="5"/>
  <c r="A35" i="5"/>
  <c r="A36" i="5"/>
  <c r="B19" i="5"/>
  <c r="B20" i="5"/>
  <c r="B21" i="5"/>
  <c r="B22" i="5"/>
  <c r="B23" i="5"/>
  <c r="B24" i="5"/>
  <c r="B25" i="5"/>
  <c r="B26" i="5"/>
  <c r="B27" i="5"/>
  <c r="C19" i="5"/>
  <c r="C20" i="5"/>
  <c r="C21" i="5"/>
  <c r="C22" i="5"/>
  <c r="C23" i="5"/>
  <c r="C24" i="5"/>
  <c r="C25" i="5"/>
  <c r="C26" i="5"/>
  <c r="C27" i="5"/>
  <c r="A19" i="5"/>
  <c r="A20" i="5"/>
  <c r="A21" i="5"/>
  <c r="A22" i="5"/>
  <c r="A23" i="5"/>
  <c r="A24" i="5"/>
  <c r="A25" i="5"/>
  <c r="A26" i="5"/>
  <c r="A27" i="5"/>
  <c r="B33" i="12"/>
  <c r="B34" i="12"/>
  <c r="B35" i="12"/>
  <c r="B36" i="12"/>
  <c r="B37" i="12"/>
  <c r="C33" i="12"/>
  <c r="C34" i="12"/>
  <c r="C35" i="12"/>
  <c r="C36" i="12"/>
  <c r="C37" i="12"/>
  <c r="A33" i="12"/>
  <c r="A34" i="12"/>
  <c r="A35" i="12"/>
  <c r="A36" i="12"/>
  <c r="A37" i="12"/>
  <c r="B23" i="12"/>
  <c r="B24" i="12"/>
  <c r="B25" i="12"/>
  <c r="B26" i="12"/>
  <c r="B27" i="12"/>
  <c r="B28" i="12"/>
  <c r="B29" i="12"/>
  <c r="B30" i="12"/>
  <c r="B31" i="12"/>
  <c r="B32" i="12"/>
  <c r="C23" i="12"/>
  <c r="C24" i="12"/>
  <c r="C25" i="12"/>
  <c r="C26" i="12"/>
  <c r="C27" i="12"/>
  <c r="C28" i="12"/>
  <c r="C29" i="12"/>
  <c r="C30" i="12"/>
  <c r="C31" i="12"/>
  <c r="C32" i="12"/>
  <c r="A23" i="12"/>
  <c r="A24" i="12"/>
  <c r="A25" i="12"/>
  <c r="A26" i="12"/>
  <c r="A27" i="12"/>
  <c r="A28" i="12"/>
  <c r="A29" i="12"/>
  <c r="A30" i="12"/>
  <c r="A31" i="12"/>
  <c r="A32" i="12"/>
  <c r="B20" i="12"/>
  <c r="B21" i="12"/>
  <c r="B22" i="12"/>
  <c r="C20" i="12"/>
  <c r="C21" i="12"/>
  <c r="C22" i="12"/>
  <c r="A20" i="12"/>
  <c r="A21" i="12"/>
  <c r="A22" i="12"/>
  <c r="A7" i="5"/>
  <c r="A18" i="5"/>
  <c r="A19" i="12"/>
  <c r="B14" i="8" l="1"/>
  <c r="B13" i="3"/>
  <c r="C19" i="12"/>
  <c r="B19" i="12"/>
  <c r="C18" i="12"/>
  <c r="B18" i="12"/>
  <c r="A18" i="12"/>
  <c r="C17" i="12"/>
  <c r="B17" i="12"/>
  <c r="A17" i="12"/>
  <c r="C16" i="12"/>
  <c r="B16" i="12"/>
  <c r="A16" i="12"/>
  <c r="C15" i="12"/>
  <c r="B15" i="12"/>
  <c r="A15" i="12"/>
  <c r="C14" i="12"/>
  <c r="B14" i="12"/>
  <c r="A14" i="12"/>
  <c r="C13" i="12"/>
  <c r="B13" i="12"/>
  <c r="A13" i="12"/>
  <c r="C12" i="12"/>
  <c r="B12" i="12"/>
  <c r="A12" i="12"/>
  <c r="C11" i="12"/>
  <c r="B11" i="12"/>
  <c r="A11" i="12"/>
  <c r="C10" i="12"/>
  <c r="B10" i="12"/>
  <c r="A10" i="12"/>
  <c r="C9" i="12"/>
  <c r="B9" i="12"/>
  <c r="A9" i="12"/>
  <c r="C8" i="12"/>
  <c r="B8" i="12"/>
  <c r="A8" i="12"/>
  <c r="C18" i="10"/>
  <c r="B18" i="10"/>
  <c r="C17" i="10"/>
  <c r="B17" i="10"/>
  <c r="C16" i="10"/>
  <c r="B16" i="10"/>
  <c r="C15" i="10"/>
  <c r="B15" i="10"/>
  <c r="C14" i="10"/>
  <c r="B14" i="10"/>
  <c r="C13" i="10"/>
  <c r="B13" i="10"/>
  <c r="C12" i="10"/>
  <c r="B12" i="10"/>
  <c r="C11" i="10"/>
  <c r="B11" i="10"/>
  <c r="C10" i="10"/>
  <c r="B10" i="10"/>
  <c r="C9" i="10"/>
  <c r="B9" i="10"/>
  <c r="C8" i="10"/>
  <c r="B8" i="10"/>
  <c r="C7" i="10"/>
  <c r="B7" i="10"/>
  <c r="A7" i="10"/>
  <c r="C18" i="9"/>
  <c r="B18" i="9"/>
  <c r="C17" i="9"/>
  <c r="B17" i="9"/>
  <c r="C16" i="9"/>
  <c r="B16" i="9"/>
  <c r="C15" i="9"/>
  <c r="B15" i="9"/>
  <c r="C14" i="9"/>
  <c r="B14" i="9"/>
  <c r="C13" i="9"/>
  <c r="B13" i="9"/>
  <c r="C12" i="9"/>
  <c r="B12" i="9"/>
  <c r="C11" i="9"/>
  <c r="B11" i="9"/>
  <c r="C10" i="9"/>
  <c r="B10" i="9"/>
  <c r="C9" i="9"/>
  <c r="B9" i="9"/>
  <c r="C8" i="9"/>
  <c r="B8" i="9"/>
  <c r="C7" i="9"/>
  <c r="B7" i="9"/>
  <c r="A7" i="9"/>
  <c r="C18" i="8"/>
  <c r="B18" i="8"/>
  <c r="C17" i="8"/>
  <c r="B17" i="8"/>
  <c r="C16" i="8"/>
  <c r="B16" i="8"/>
  <c r="C15" i="8"/>
  <c r="B15" i="8"/>
  <c r="C14" i="8"/>
  <c r="C13" i="8"/>
  <c r="B13" i="8"/>
  <c r="C12" i="8"/>
  <c r="B12" i="8"/>
  <c r="C11" i="8"/>
  <c r="B11" i="8"/>
  <c r="C10" i="8"/>
  <c r="B10" i="8"/>
  <c r="C9" i="8"/>
  <c r="B9" i="8"/>
  <c r="C8" i="8"/>
  <c r="B8" i="8"/>
  <c r="C7" i="8"/>
  <c r="B7" i="8"/>
  <c r="A7" i="8"/>
  <c r="B19" i="1"/>
  <c r="A12" i="1" a="1"/>
  <c r="B16" i="1" s="1"/>
  <c r="B22" i="1"/>
  <c r="C22" i="1" s="1"/>
  <c r="D9" i="1"/>
  <c r="B23" i="1"/>
  <c r="G3" i="1" s="1"/>
  <c r="D10" i="3"/>
  <c r="E10" i="3" s="1"/>
  <c r="E11" i="3"/>
  <c r="B8" i="5"/>
  <c r="C8" i="5"/>
  <c r="B9" i="5"/>
  <c r="C9" i="5"/>
  <c r="B10" i="5"/>
  <c r="C10" i="5"/>
  <c r="B11" i="5"/>
  <c r="C11" i="5"/>
  <c r="B12" i="5"/>
  <c r="C12" i="5"/>
  <c r="B13" i="5"/>
  <c r="C13" i="5"/>
  <c r="B14" i="5"/>
  <c r="C14" i="5"/>
  <c r="B15" i="5"/>
  <c r="C15" i="5"/>
  <c r="B16" i="5"/>
  <c r="C16" i="5"/>
  <c r="B17" i="5"/>
  <c r="C17" i="5"/>
  <c r="B18" i="5"/>
  <c r="C18" i="5"/>
  <c r="C7" i="5"/>
  <c r="B7" i="5"/>
  <c r="A8" i="5"/>
  <c r="A9" i="5"/>
  <c r="A10" i="5"/>
  <c r="A11" i="5"/>
  <c r="A12" i="5"/>
  <c r="A13" i="5"/>
  <c r="A14" i="5"/>
  <c r="A15" i="5"/>
  <c r="A16" i="5"/>
  <c r="A17" i="5"/>
  <c r="B21" i="1"/>
  <c r="D9" i="3"/>
  <c r="E9" i="3" s="1"/>
  <c r="D5" i="3"/>
  <c r="E5" i="3" s="1"/>
  <c r="D6" i="3"/>
  <c r="E6" i="3" s="1"/>
  <c r="D7" i="3"/>
  <c r="E7" i="3" s="1"/>
  <c r="D8" i="3"/>
  <c r="E8" i="3" s="1"/>
  <c r="D4" i="3"/>
  <c r="E4" i="3" s="1"/>
  <c r="B4" i="12" s="1"/>
  <c r="C19" i="1" l="1"/>
  <c r="C16" i="1"/>
  <c r="B17" i="1"/>
  <c r="C17" i="1" s="1"/>
  <c r="B15" i="1"/>
  <c r="C15" i="1" s="1"/>
  <c r="B18" i="1"/>
  <c r="C18" i="1" s="1"/>
  <c r="A12" i="1"/>
  <c r="B14" i="1"/>
  <c r="C14" i="1" s="1"/>
  <c r="B13" i="1"/>
  <c r="C13" i="1" s="1"/>
  <c r="E13" i="3"/>
  <c r="D13" i="3"/>
  <c r="B12" i="1" l="1"/>
  <c r="C12" i="1" s="1"/>
  <c r="B3" i="9"/>
  <c r="B3" i="8"/>
  <c r="B3" i="5"/>
  <c r="B3" i="10" l="1"/>
  <c r="D32" i="10" s="1"/>
  <c r="D34" i="5"/>
  <c r="D28" i="5"/>
  <c r="D30" i="5"/>
  <c r="D33" i="5"/>
  <c r="D36" i="5"/>
  <c r="D35" i="5"/>
  <c r="D29" i="5"/>
  <c r="D31" i="5"/>
  <c r="D32" i="5"/>
  <c r="D32" i="9"/>
  <c r="D36" i="9"/>
  <c r="E36" i="9" s="1"/>
  <c r="D20" i="9"/>
  <c r="E20" i="9" s="1"/>
  <c r="D34" i="9"/>
  <c r="E34" i="9" s="1"/>
  <c r="D22" i="9"/>
  <c r="E22" i="9" s="1"/>
  <c r="D25" i="9"/>
  <c r="E25" i="9" s="1"/>
  <c r="D24" i="9"/>
  <c r="D30" i="9"/>
  <c r="E30" i="9" s="1"/>
  <c r="D28" i="9"/>
  <c r="E28" i="9" s="1"/>
  <c r="D19" i="9"/>
  <c r="D21" i="9"/>
  <c r="E21" i="9" s="1"/>
  <c r="F21" i="9" s="1"/>
  <c r="D31" i="9"/>
  <c r="E31" i="9" s="1"/>
  <c r="D23" i="9"/>
  <c r="E23" i="9" s="1"/>
  <c r="D29" i="9"/>
  <c r="D27" i="9"/>
  <c r="E27" i="9" s="1"/>
  <c r="D35" i="9"/>
  <c r="E35" i="9" s="1"/>
  <c r="D33" i="9"/>
  <c r="E33" i="9" s="1"/>
  <c r="D26" i="9"/>
  <c r="E26" i="9" s="1"/>
  <c r="C3" i="8"/>
  <c r="D19" i="8"/>
  <c r="E19" i="8" s="1"/>
  <c r="D20" i="8"/>
  <c r="E20" i="8" s="1"/>
  <c r="D31" i="8"/>
  <c r="E31" i="8" s="1"/>
  <c r="D32" i="8"/>
  <c r="E32" i="8" s="1"/>
  <c r="D23" i="8"/>
  <c r="E23" i="8" s="1"/>
  <c r="D28" i="8"/>
  <c r="E28" i="8" s="1"/>
  <c r="D33" i="8"/>
  <c r="D21" i="8"/>
  <c r="E21" i="8" s="1"/>
  <c r="D35" i="8"/>
  <c r="D27" i="8"/>
  <c r="E27" i="8" s="1"/>
  <c r="D24" i="8"/>
  <c r="D30" i="8"/>
  <c r="E30" i="8" s="1"/>
  <c r="D26" i="8"/>
  <c r="E26" i="8" s="1"/>
  <c r="D22" i="8"/>
  <c r="D36" i="8"/>
  <c r="D25" i="8"/>
  <c r="D29" i="8"/>
  <c r="D34" i="8"/>
  <c r="E34" i="8" s="1"/>
  <c r="D23" i="5"/>
  <c r="D24" i="5"/>
  <c r="D22" i="5"/>
  <c r="D20" i="5"/>
  <c r="D21" i="5"/>
  <c r="D26" i="5"/>
  <c r="D25" i="5"/>
  <c r="D19" i="5"/>
  <c r="D27" i="5"/>
  <c r="D14" i="8"/>
  <c r="D12" i="8"/>
  <c r="E12" i="8" s="1"/>
  <c r="D16" i="8"/>
  <c r="D11" i="8"/>
  <c r="E11" i="8" s="1"/>
  <c r="F11" i="8" s="1"/>
  <c r="D13" i="8"/>
  <c r="D10" i="8"/>
  <c r="E10" i="8" s="1"/>
  <c r="D9" i="8"/>
  <c r="E9" i="8" s="1"/>
  <c r="D17" i="8"/>
  <c r="E17" i="8" s="1"/>
  <c r="D8" i="8"/>
  <c r="E8" i="8" s="1"/>
  <c r="D7" i="8"/>
  <c r="E7" i="8" s="1"/>
  <c r="D15" i="8"/>
  <c r="D18" i="8"/>
  <c r="C3" i="5"/>
  <c r="D18" i="5"/>
  <c r="D15" i="5"/>
  <c r="D16" i="5"/>
  <c r="D13" i="5"/>
  <c r="E13" i="5" s="1"/>
  <c r="D9" i="5"/>
  <c r="E9" i="5" s="1"/>
  <c r="D14" i="5"/>
  <c r="D12" i="5"/>
  <c r="E12" i="5" s="1"/>
  <c r="D11" i="5"/>
  <c r="E11" i="5" s="1"/>
  <c r="D8" i="5"/>
  <c r="D10" i="5"/>
  <c r="D7" i="5"/>
  <c r="D17" i="5"/>
  <c r="C3" i="9"/>
  <c r="D12" i="9"/>
  <c r="E12" i="9" s="1"/>
  <c r="D8" i="9"/>
  <c r="D9" i="9"/>
  <c r="D13" i="9"/>
  <c r="E13" i="9" s="1"/>
  <c r="D14" i="9"/>
  <c r="D18" i="9"/>
  <c r="E18" i="9" s="1"/>
  <c r="D10" i="9"/>
  <c r="E10" i="9" s="1"/>
  <c r="F10" i="9" s="1"/>
  <c r="G10" i="9" s="1"/>
  <c r="H10" i="9" s="1"/>
  <c r="D17" i="9"/>
  <c r="E17" i="9" s="1"/>
  <c r="F17" i="9" s="1"/>
  <c r="G17" i="9" s="1"/>
  <c r="D16" i="9"/>
  <c r="E16" i="9" s="1"/>
  <c r="D7" i="9"/>
  <c r="E7" i="9" s="1"/>
  <c r="D11" i="9"/>
  <c r="E11" i="9" s="1"/>
  <c r="D15" i="9"/>
  <c r="E15" i="9" s="1"/>
  <c r="F15" i="9" s="1"/>
  <c r="D24" i="10" l="1"/>
  <c r="E24" i="10" s="1"/>
  <c r="D8" i="10"/>
  <c r="E8" i="10" s="1"/>
  <c r="D35" i="10"/>
  <c r="E35" i="10" s="1"/>
  <c r="D29" i="10"/>
  <c r="E29" i="10" s="1"/>
  <c r="D17" i="10"/>
  <c r="E17" i="10" s="1"/>
  <c r="F17" i="10" s="1"/>
  <c r="G17" i="10" s="1"/>
  <c r="D11" i="10"/>
  <c r="E11" i="10" s="1"/>
  <c r="F11" i="10" s="1"/>
  <c r="D33" i="10"/>
  <c r="E33" i="10" s="1"/>
  <c r="D23" i="10"/>
  <c r="E23" i="10" s="1"/>
  <c r="F23" i="10" s="1"/>
  <c r="D28" i="10"/>
  <c r="D22" i="10"/>
  <c r="D23" i="12" s="1"/>
  <c r="C3" i="10"/>
  <c r="D10" i="10"/>
  <c r="D11" i="12" s="1"/>
  <c r="D14" i="10"/>
  <c r="D15" i="12" s="1"/>
  <c r="D30" i="10"/>
  <c r="E30" i="10" s="1"/>
  <c r="D31" i="10"/>
  <c r="E31" i="10" s="1"/>
  <c r="F31" i="10" s="1"/>
  <c r="D34" i="10"/>
  <c r="E34" i="10" s="1"/>
  <c r="D36" i="10"/>
  <c r="E36" i="10" s="1"/>
  <c r="F36" i="10" s="1"/>
  <c r="G36" i="10" s="1"/>
  <c r="D12" i="10"/>
  <c r="E12" i="10" s="1"/>
  <c r="F12" i="10" s="1"/>
  <c r="D27" i="10"/>
  <c r="E27" i="10" s="1"/>
  <c r="D20" i="10"/>
  <c r="E20" i="10" s="1"/>
  <c r="D13" i="10"/>
  <c r="D14" i="12" s="1"/>
  <c r="D21" i="10"/>
  <c r="E21" i="10" s="1"/>
  <c r="D7" i="10"/>
  <c r="E7" i="10" s="1"/>
  <c r="D15" i="10"/>
  <c r="D16" i="12" s="1"/>
  <c r="D19" i="10"/>
  <c r="E19" i="10" s="1"/>
  <c r="D25" i="10"/>
  <c r="D26" i="12" s="1"/>
  <c r="D16" i="10"/>
  <c r="D17" i="12" s="1"/>
  <c r="D18" i="10"/>
  <c r="E18" i="10" s="1"/>
  <c r="D9" i="10"/>
  <c r="D26" i="10"/>
  <c r="E26" i="10" s="1"/>
  <c r="D20" i="12"/>
  <c r="E27" i="5"/>
  <c r="F27" i="5" s="1"/>
  <c r="G27" i="5" s="1"/>
  <c r="E30" i="5"/>
  <c r="F30" i="5" s="1"/>
  <c r="G30" i="5" s="1"/>
  <c r="E20" i="5"/>
  <c r="F20" i="5" s="1"/>
  <c r="G20" i="5" s="1"/>
  <c r="E28" i="5"/>
  <c r="F28" i="5" s="1"/>
  <c r="G28" i="5" s="1"/>
  <c r="D29" i="12"/>
  <c r="E22" i="5"/>
  <c r="F22" i="5" s="1"/>
  <c r="E34" i="5"/>
  <c r="F34" i="5" s="1"/>
  <c r="G34" i="5" s="1"/>
  <c r="E23" i="5"/>
  <c r="F23" i="5" s="1"/>
  <c r="G23" i="5" s="1"/>
  <c r="D24" i="12"/>
  <c r="D25" i="12"/>
  <c r="D33" i="12"/>
  <c r="E31" i="5"/>
  <c r="F31" i="5" s="1"/>
  <c r="G31" i="5" s="1"/>
  <c r="E29" i="5"/>
  <c r="E35" i="5"/>
  <c r="F35" i="5" s="1"/>
  <c r="D36" i="12"/>
  <c r="E25" i="5"/>
  <c r="F25" i="5" s="1"/>
  <c r="G25" i="5" s="1"/>
  <c r="E36" i="5"/>
  <c r="F36" i="5" s="1"/>
  <c r="G36" i="5" s="1"/>
  <c r="H36" i="5" s="1"/>
  <c r="I36" i="5" s="1"/>
  <c r="D37" i="12"/>
  <c r="E26" i="5"/>
  <c r="F26" i="5" s="1"/>
  <c r="G26" i="5" s="1"/>
  <c r="H26" i="5" s="1"/>
  <c r="I26" i="5" s="1"/>
  <c r="E33" i="5"/>
  <c r="F33" i="5" s="1"/>
  <c r="G33" i="5" s="1"/>
  <c r="G21" i="9"/>
  <c r="H21" i="9" s="1"/>
  <c r="I21" i="9" s="1"/>
  <c r="F20" i="9"/>
  <c r="G20" i="9" s="1"/>
  <c r="F28" i="9"/>
  <c r="G28" i="9" s="1"/>
  <c r="F36" i="9"/>
  <c r="G36" i="9" s="1"/>
  <c r="F31" i="9"/>
  <c r="G31" i="9" s="1"/>
  <c r="F30" i="9"/>
  <c r="G30" i="9" s="1"/>
  <c r="E19" i="9"/>
  <c r="F19" i="9" s="1"/>
  <c r="G19" i="9" s="1"/>
  <c r="F24" i="10"/>
  <c r="G24" i="10" s="1"/>
  <c r="E24" i="9"/>
  <c r="F24" i="9" s="1"/>
  <c r="F25" i="9"/>
  <c r="F35" i="9"/>
  <c r="G35" i="9" s="1"/>
  <c r="H35" i="9" s="1"/>
  <c r="E32" i="9"/>
  <c r="F32" i="9" s="1"/>
  <c r="F29" i="5"/>
  <c r="G29" i="5" s="1"/>
  <c r="H29" i="5" s="1"/>
  <c r="I29" i="5" s="1"/>
  <c r="F29" i="10"/>
  <c r="F26" i="9"/>
  <c r="G26" i="9" s="1"/>
  <c r="F33" i="9"/>
  <c r="G33" i="9" s="1"/>
  <c r="H33" i="9" s="1"/>
  <c r="I33" i="9" s="1"/>
  <c r="F27" i="9"/>
  <c r="G27" i="9" s="1"/>
  <c r="F22" i="9"/>
  <c r="G22" i="9" s="1"/>
  <c r="E28" i="10"/>
  <c r="F28" i="10" s="1"/>
  <c r="G28" i="10" s="1"/>
  <c r="F23" i="9"/>
  <c r="F34" i="9"/>
  <c r="G34" i="9" s="1"/>
  <c r="E29" i="9"/>
  <c r="E32" i="5"/>
  <c r="F33" i="10"/>
  <c r="E32" i="10"/>
  <c r="F32" i="10" s="1"/>
  <c r="E22" i="10"/>
  <c r="F22" i="10" s="1"/>
  <c r="F28" i="8"/>
  <c r="G28" i="8" s="1"/>
  <c r="H28" i="8" s="1"/>
  <c r="I28" i="8" s="1"/>
  <c r="F27" i="8"/>
  <c r="G27" i="8" s="1"/>
  <c r="F23" i="8"/>
  <c r="G23" i="8" s="1"/>
  <c r="F34" i="8"/>
  <c r="G34" i="8" s="1"/>
  <c r="E29" i="8"/>
  <c r="F29" i="8" s="1"/>
  <c r="G29" i="8" s="1"/>
  <c r="E24" i="8"/>
  <c r="F24" i="8" s="1"/>
  <c r="G24" i="8" s="1"/>
  <c r="H24" i="8" s="1"/>
  <c r="E36" i="8"/>
  <c r="F36" i="8" s="1"/>
  <c r="G36" i="8" s="1"/>
  <c r="H36" i="8" s="1"/>
  <c r="E35" i="8"/>
  <c r="F35" i="8" s="1"/>
  <c r="F32" i="8"/>
  <c r="F31" i="8"/>
  <c r="G31" i="8" s="1"/>
  <c r="E25" i="8"/>
  <c r="F25" i="8" s="1"/>
  <c r="E22" i="8"/>
  <c r="F22" i="8" s="1"/>
  <c r="F20" i="8"/>
  <c r="G20" i="8" s="1"/>
  <c r="H20" i="8" s="1"/>
  <c r="F26" i="8"/>
  <c r="G26" i="8" s="1"/>
  <c r="F21" i="8"/>
  <c r="G21" i="8" s="1"/>
  <c r="H21" i="8" s="1"/>
  <c r="I21" i="8" s="1"/>
  <c r="F19" i="8"/>
  <c r="G19" i="8" s="1"/>
  <c r="H19" i="8" s="1"/>
  <c r="I19" i="8" s="1"/>
  <c r="F30" i="8"/>
  <c r="G30" i="8" s="1"/>
  <c r="E33" i="8"/>
  <c r="F33" i="8" s="1"/>
  <c r="G33" i="8" s="1"/>
  <c r="E24" i="5"/>
  <c r="E19" i="5"/>
  <c r="F19" i="5" s="1"/>
  <c r="E21" i="5"/>
  <c r="E8" i="9"/>
  <c r="F8" i="9" s="1"/>
  <c r="G8" i="9" s="1"/>
  <c r="G15" i="9"/>
  <c r="H15" i="9" s="1"/>
  <c r="I15" i="9" s="1"/>
  <c r="D10" i="12"/>
  <c r="F7" i="9"/>
  <c r="G7" i="9" s="1"/>
  <c r="H7" i="9" s="1"/>
  <c r="E16" i="5"/>
  <c r="F16" i="5" s="1"/>
  <c r="G16" i="5" s="1"/>
  <c r="H16" i="5" s="1"/>
  <c r="E8" i="5"/>
  <c r="D9" i="12"/>
  <c r="H17" i="9"/>
  <c r="I17" i="9" s="1"/>
  <c r="F18" i="9"/>
  <c r="G18" i="9" s="1"/>
  <c r="F11" i="5"/>
  <c r="G11" i="5" s="1"/>
  <c r="E18" i="5"/>
  <c r="F18" i="5" s="1"/>
  <c r="G18" i="5" s="1"/>
  <c r="H18" i="5" s="1"/>
  <c r="D19" i="12"/>
  <c r="E15" i="8"/>
  <c r="F15" i="8" s="1"/>
  <c r="F18" i="10"/>
  <c r="G18" i="10" s="1"/>
  <c r="F12" i="5"/>
  <c r="G12" i="5" s="1"/>
  <c r="H12" i="5" s="1"/>
  <c r="F7" i="8"/>
  <c r="G7" i="8" s="1"/>
  <c r="H7" i="8" s="1"/>
  <c r="D3" i="8"/>
  <c r="E3" i="8" s="1"/>
  <c r="G11" i="8"/>
  <c r="H11" i="8" s="1"/>
  <c r="I11" i="8" s="1"/>
  <c r="F13" i="9"/>
  <c r="F8" i="8"/>
  <c r="G8" i="8" s="1"/>
  <c r="F17" i="8"/>
  <c r="G17" i="8" s="1"/>
  <c r="H17" i="8" s="1"/>
  <c r="F12" i="8"/>
  <c r="G12" i="8" s="1"/>
  <c r="E9" i="10"/>
  <c r="F9" i="10" s="1"/>
  <c r="E14" i="5"/>
  <c r="F14" i="5" s="1"/>
  <c r="E9" i="9"/>
  <c r="E14" i="9"/>
  <c r="F9" i="5"/>
  <c r="F9" i="8"/>
  <c r="G9" i="8" s="1"/>
  <c r="F11" i="9"/>
  <c r="G11" i="9" s="1"/>
  <c r="H11" i="9" s="1"/>
  <c r="E10" i="5"/>
  <c r="F10" i="8"/>
  <c r="G10" i="8" s="1"/>
  <c r="H10" i="8" s="1"/>
  <c r="E15" i="5"/>
  <c r="F15" i="5" s="1"/>
  <c r="G15" i="5" s="1"/>
  <c r="E16" i="8"/>
  <c r="F16" i="8" s="1"/>
  <c r="G16" i="8" s="1"/>
  <c r="H16" i="8" s="1"/>
  <c r="I16" i="8" s="1"/>
  <c r="E18" i="8"/>
  <c r="F18" i="8" s="1"/>
  <c r="G18" i="8" s="1"/>
  <c r="D3" i="9"/>
  <c r="E3" i="9" s="1"/>
  <c r="D13" i="12"/>
  <c r="F12" i="9"/>
  <c r="G12" i="9" s="1"/>
  <c r="E17" i="5"/>
  <c r="F17" i="5" s="1"/>
  <c r="G17" i="5" s="1"/>
  <c r="H17" i="5" s="1"/>
  <c r="D18" i="12"/>
  <c r="F16" i="9"/>
  <c r="D3" i="5"/>
  <c r="E3" i="5" s="1"/>
  <c r="F13" i="5"/>
  <c r="G13" i="5" s="1"/>
  <c r="H13" i="5" s="1"/>
  <c r="I13" i="5" s="1"/>
  <c r="E13" i="8"/>
  <c r="F13" i="8" s="1"/>
  <c r="G13" i="8" s="1"/>
  <c r="E14" i="8"/>
  <c r="E7" i="5"/>
  <c r="F7" i="5" s="1"/>
  <c r="I10" i="9"/>
  <c r="D31" i="12" l="1"/>
  <c r="F26" i="10"/>
  <c r="G26" i="10" s="1"/>
  <c r="E16" i="10"/>
  <c r="F16" i="10" s="1"/>
  <c r="D28" i="12"/>
  <c r="D32" i="12"/>
  <c r="F35" i="10"/>
  <c r="G35" i="10" s="1"/>
  <c r="E25" i="10"/>
  <c r="F25" i="10" s="1"/>
  <c r="G25" i="10" s="1"/>
  <c r="D35" i="12"/>
  <c r="F34" i="10"/>
  <c r="G34" i="10" s="1"/>
  <c r="G31" i="10"/>
  <c r="H31" i="10" s="1"/>
  <c r="I31" i="10" s="1"/>
  <c r="D30" i="12"/>
  <c r="F30" i="10"/>
  <c r="G30" i="10" s="1"/>
  <c r="F19" i="10"/>
  <c r="G19" i="10" s="1"/>
  <c r="E15" i="10"/>
  <c r="F15" i="10" s="1"/>
  <c r="G15" i="10" s="1"/>
  <c r="E14" i="10"/>
  <c r="F14" i="10" s="1"/>
  <c r="E13" i="10"/>
  <c r="F13" i="10" s="1"/>
  <c r="F8" i="10"/>
  <c r="G8" i="10" s="1"/>
  <c r="H8" i="10" s="1"/>
  <c r="D12" i="12"/>
  <c r="D22" i="12"/>
  <c r="F21" i="10"/>
  <c r="D3" i="10"/>
  <c r="E3" i="10" s="1"/>
  <c r="D8" i="12"/>
  <c r="F7" i="10"/>
  <c r="G7" i="10" s="1"/>
  <c r="D34" i="12"/>
  <c r="D21" i="12"/>
  <c r="E10" i="10"/>
  <c r="F10" i="10" s="1"/>
  <c r="F20" i="10"/>
  <c r="G20" i="10" s="1"/>
  <c r="H20" i="10" s="1"/>
  <c r="I20" i="10" s="1"/>
  <c r="F27" i="10"/>
  <c r="G27" i="10" s="1"/>
  <c r="H27" i="10" s="1"/>
  <c r="D27" i="12"/>
  <c r="G35" i="5"/>
  <c r="H35" i="5" s="1"/>
  <c r="G21" i="10"/>
  <c r="H28" i="5"/>
  <c r="I28" i="5" s="1"/>
  <c r="H28" i="9"/>
  <c r="I28" i="9" s="1"/>
  <c r="H33" i="5"/>
  <c r="I33" i="5" s="1"/>
  <c r="H22" i="9"/>
  <c r="I22" i="9" s="1"/>
  <c r="H24" i="10"/>
  <c r="I24" i="10" s="1"/>
  <c r="H19" i="10"/>
  <c r="I19" i="10" s="1"/>
  <c r="H25" i="10"/>
  <c r="I25" i="10" s="1"/>
  <c r="G23" i="10"/>
  <c r="H23" i="10" s="1"/>
  <c r="I23" i="10" s="1"/>
  <c r="H27" i="9"/>
  <c r="I27" i="9" s="1"/>
  <c r="F32" i="5"/>
  <c r="G32" i="5" s="1"/>
  <c r="H20" i="5"/>
  <c r="I20" i="5" s="1"/>
  <c r="H20" i="9"/>
  <c r="I20" i="9" s="1"/>
  <c r="I20" i="8"/>
  <c r="H19" i="9"/>
  <c r="I19" i="9" s="1"/>
  <c r="H30" i="5"/>
  <c r="I30" i="5" s="1"/>
  <c r="G32" i="9"/>
  <c r="H32" i="9" s="1"/>
  <c r="I32" i="9" s="1"/>
  <c r="H34" i="5"/>
  <c r="I34" i="5" s="1"/>
  <c r="G25" i="8"/>
  <c r="H25" i="8" s="1"/>
  <c r="I25" i="8" s="1"/>
  <c r="H31" i="9"/>
  <c r="I31" i="9" s="1"/>
  <c r="H36" i="10"/>
  <c r="I36" i="10" s="1"/>
  <c r="H30" i="10"/>
  <c r="I30" i="10" s="1"/>
  <c r="H34" i="9"/>
  <c r="I34" i="9" s="1"/>
  <c r="H36" i="9"/>
  <c r="I36" i="9" s="1"/>
  <c r="H34" i="10"/>
  <c r="I34" i="10" s="1"/>
  <c r="G23" i="9"/>
  <c r="H23" i="9" s="1"/>
  <c r="H30" i="9"/>
  <c r="I30" i="9" s="1"/>
  <c r="H34" i="8"/>
  <c r="I34" i="8" s="1"/>
  <c r="G25" i="9"/>
  <c r="H25" i="9" s="1"/>
  <c r="G32" i="10"/>
  <c r="H32" i="10" s="1"/>
  <c r="H26" i="9"/>
  <c r="I26" i="9" s="1"/>
  <c r="H23" i="8"/>
  <c r="I23" i="8" s="1"/>
  <c r="G33" i="10"/>
  <c r="H33" i="10" s="1"/>
  <c r="I33" i="10" s="1"/>
  <c r="G24" i="9"/>
  <c r="H24" i="9" s="1"/>
  <c r="G22" i="10"/>
  <c r="H22" i="10" s="1"/>
  <c r="G19" i="5"/>
  <c r="H19" i="5" s="1"/>
  <c r="I19" i="5" s="1"/>
  <c r="H31" i="5"/>
  <c r="I31" i="5" s="1"/>
  <c r="H28" i="10"/>
  <c r="I28" i="10" s="1"/>
  <c r="I35" i="9"/>
  <c r="F29" i="9"/>
  <c r="G29" i="9" s="1"/>
  <c r="G29" i="10"/>
  <c r="H29" i="10" s="1"/>
  <c r="H26" i="8"/>
  <c r="I26" i="8" s="1"/>
  <c r="H31" i="8"/>
  <c r="I31" i="8" s="1"/>
  <c r="G32" i="8"/>
  <c r="H29" i="8"/>
  <c r="I29" i="8" s="1"/>
  <c r="H30" i="8"/>
  <c r="I30" i="8" s="1"/>
  <c r="G35" i="8"/>
  <c r="H35" i="8" s="1"/>
  <c r="I35" i="8" s="1"/>
  <c r="H27" i="8"/>
  <c r="I27" i="8" s="1"/>
  <c r="G22" i="8"/>
  <c r="H22" i="8" s="1"/>
  <c r="I22" i="8" s="1"/>
  <c r="H33" i="8"/>
  <c r="I33" i="8" s="1"/>
  <c r="I36" i="8"/>
  <c r="I24" i="8"/>
  <c r="H27" i="5"/>
  <c r="I27" i="5" s="1"/>
  <c r="F24" i="5"/>
  <c r="G24" i="5" s="1"/>
  <c r="H23" i="5"/>
  <c r="I23" i="5" s="1"/>
  <c r="H25" i="5"/>
  <c r="I25" i="5" s="1"/>
  <c r="G22" i="5"/>
  <c r="H22" i="5" s="1"/>
  <c r="F21" i="5"/>
  <c r="G21" i="5" s="1"/>
  <c r="H12" i="8"/>
  <c r="I12" i="8" s="1"/>
  <c r="H11" i="5"/>
  <c r="I11" i="5" s="1"/>
  <c r="I17" i="8"/>
  <c r="I7" i="9"/>
  <c r="H18" i="8"/>
  <c r="I18" i="8" s="1"/>
  <c r="H9" i="8"/>
  <c r="I9" i="8" s="1"/>
  <c r="G12" i="10"/>
  <c r="H12" i="10" s="1"/>
  <c r="I12" i="10" s="1"/>
  <c r="H8" i="9"/>
  <c r="I8" i="9" s="1"/>
  <c r="H18" i="10"/>
  <c r="I18" i="10" s="1"/>
  <c r="I10" i="8"/>
  <c r="F9" i="9"/>
  <c r="G9" i="9" s="1"/>
  <c r="H9" i="9" s="1"/>
  <c r="F8" i="5"/>
  <c r="G8" i="5" s="1"/>
  <c r="H8" i="5" s="1"/>
  <c r="I8" i="5" s="1"/>
  <c r="I7" i="8"/>
  <c r="H8" i="8"/>
  <c r="I8" i="8" s="1"/>
  <c r="F14" i="9"/>
  <c r="G14" i="9" s="1"/>
  <c r="G9" i="10"/>
  <c r="H9" i="10" s="1"/>
  <c r="I12" i="5"/>
  <c r="G14" i="5"/>
  <c r="H14" i="5" s="1"/>
  <c r="I14" i="5" s="1"/>
  <c r="H17" i="10"/>
  <c r="I17" i="10" s="1"/>
  <c r="G16" i="9"/>
  <c r="H16" i="9" s="1"/>
  <c r="I16" i="9" s="1"/>
  <c r="G11" i="10"/>
  <c r="H11" i="10" s="1"/>
  <c r="I11" i="10" s="1"/>
  <c r="G13" i="9"/>
  <c r="H13" i="9" s="1"/>
  <c r="I13" i="9" s="1"/>
  <c r="I11" i="9"/>
  <c r="H13" i="8"/>
  <c r="I13" i="8" s="1"/>
  <c r="I8" i="10"/>
  <c r="G7" i="5"/>
  <c r="H7" i="5" s="1"/>
  <c r="I7" i="5" s="1"/>
  <c r="G9" i="5"/>
  <c r="H9" i="5" s="1"/>
  <c r="I9" i="5" s="1"/>
  <c r="I16" i="5"/>
  <c r="I17" i="5"/>
  <c r="G15" i="8"/>
  <c r="H15" i="8" s="1"/>
  <c r="I15" i="8" s="1"/>
  <c r="H15" i="5"/>
  <c r="I15" i="5" s="1"/>
  <c r="I18" i="5"/>
  <c r="F10" i="5"/>
  <c r="H12" i="9"/>
  <c r="I12" i="9" s="1"/>
  <c r="H18" i="9"/>
  <c r="I18" i="9" s="1"/>
  <c r="F14" i="8"/>
  <c r="G14" i="8" s="1"/>
  <c r="H14" i="8" s="1"/>
  <c r="H35" i="10" l="1"/>
  <c r="I35" i="10" s="1"/>
  <c r="G16" i="10"/>
  <c r="H26" i="10"/>
  <c r="I26" i="10" s="1"/>
  <c r="E27" i="12" s="1"/>
  <c r="H15" i="10"/>
  <c r="I15" i="10" s="1"/>
  <c r="G14" i="10"/>
  <c r="H14" i="10" s="1"/>
  <c r="I14" i="10" s="1"/>
  <c r="G10" i="10"/>
  <c r="H10" i="10" s="1"/>
  <c r="I10" i="10" s="1"/>
  <c r="H7" i="10"/>
  <c r="I7" i="10" s="1"/>
  <c r="E8" i="12" s="1"/>
  <c r="I27" i="10"/>
  <c r="E28" i="12" s="1"/>
  <c r="I35" i="5"/>
  <c r="E37" i="12"/>
  <c r="E32" i="12"/>
  <c r="E31" i="12"/>
  <c r="E20" i="12"/>
  <c r="E34" i="12"/>
  <c r="E29" i="12"/>
  <c r="E21" i="12"/>
  <c r="E36" i="12"/>
  <c r="E35" i="12"/>
  <c r="I22" i="10"/>
  <c r="H24" i="5"/>
  <c r="I24" i="5" s="1"/>
  <c r="H21" i="10"/>
  <c r="I21" i="10" s="1"/>
  <c r="I32" i="10"/>
  <c r="I23" i="9"/>
  <c r="E24" i="12" s="1"/>
  <c r="H32" i="5"/>
  <c r="I32" i="5" s="1"/>
  <c r="I29" i="10"/>
  <c r="H29" i="9"/>
  <c r="I29" i="9" s="1"/>
  <c r="I24" i="9"/>
  <c r="I25" i="9"/>
  <c r="E26" i="12" s="1"/>
  <c r="H32" i="8"/>
  <c r="I32" i="8" s="1"/>
  <c r="H21" i="5"/>
  <c r="I21" i="5" s="1"/>
  <c r="I22" i="5"/>
  <c r="E23" i="12" s="1"/>
  <c r="H14" i="9"/>
  <c r="I14" i="9" s="1"/>
  <c r="H16" i="10"/>
  <c r="I16" i="10" s="1"/>
  <c r="E17" i="12" s="1"/>
  <c r="E12" i="12"/>
  <c r="E13" i="12"/>
  <c r="E18" i="12"/>
  <c r="E9" i="12"/>
  <c r="I9" i="9"/>
  <c r="E16" i="12"/>
  <c r="G13" i="10"/>
  <c r="H13" i="10" s="1"/>
  <c r="I13" i="10" s="1"/>
  <c r="E14" i="12" s="1"/>
  <c r="I9" i="10"/>
  <c r="G10" i="5"/>
  <c r="E19" i="12"/>
  <c r="I14" i="8"/>
  <c r="E30" i="12" l="1"/>
  <c r="E25" i="12"/>
  <c r="E22" i="12"/>
  <c r="E33" i="12"/>
  <c r="E15" i="12"/>
  <c r="E10" i="12"/>
  <c r="H10" i="5"/>
  <c r="I10" i="5" s="1"/>
  <c r="E11" i="12" s="1"/>
  <c r="C4" i="12" l="1"/>
  <c r="D4" i="12" s="1"/>
  <c r="F8" i="12" s="1"/>
  <c r="D29" i="1" l="1"/>
  <c r="K29" i="1" s="1"/>
  <c r="F28" i="12"/>
  <c r="F24" i="12"/>
  <c r="D45" i="1" s="1"/>
  <c r="F20" i="12"/>
  <c r="D41" i="1" s="1"/>
  <c r="F29" i="12"/>
  <c r="F25" i="12"/>
  <c r="D46" i="1" s="1"/>
  <c r="F33" i="12"/>
  <c r="F37" i="12"/>
  <c r="F34" i="12"/>
  <c r="F35" i="12"/>
  <c r="F32" i="12"/>
  <c r="F36" i="12"/>
  <c r="F21" i="12"/>
  <c r="D42" i="1" s="1"/>
  <c r="F30" i="12"/>
  <c r="F26" i="12"/>
  <c r="F22" i="12"/>
  <c r="D43" i="1" s="1"/>
  <c r="F31" i="12"/>
  <c r="F27" i="12"/>
  <c r="F23" i="12"/>
  <c r="D44" i="1" s="1"/>
  <c r="F15" i="12"/>
  <c r="D36" i="1" s="1"/>
  <c r="F18" i="12"/>
  <c r="D39" i="1" s="1"/>
  <c r="F12" i="12"/>
  <c r="D33" i="1" s="1"/>
  <c r="F9" i="12"/>
  <c r="D30" i="1" s="1"/>
  <c r="F13" i="12"/>
  <c r="D34" i="1" s="1"/>
  <c r="F19" i="12"/>
  <c r="D40" i="1" s="1"/>
  <c r="F17" i="12"/>
  <c r="D38" i="1" s="1"/>
  <c r="F14" i="12"/>
  <c r="D35" i="1" s="1"/>
  <c r="F16" i="12"/>
  <c r="D37" i="1" s="1"/>
  <c r="F10" i="12"/>
  <c r="D31" i="1" s="1"/>
  <c r="F11" i="12"/>
  <c r="D32" i="1" s="1"/>
  <c r="K42" i="1" l="1"/>
  <c r="K44" i="1"/>
  <c r="K34" i="1"/>
  <c r="K52" i="1"/>
  <c r="K40" i="1"/>
  <c r="K57" i="1"/>
  <c r="K30" i="1"/>
  <c r="K53" i="1"/>
  <c r="K33" i="1"/>
  <c r="K56" i="1"/>
  <c r="K39" i="1"/>
  <c r="K55" i="1"/>
  <c r="K36" i="1"/>
  <c r="K58" i="1"/>
  <c r="K54" i="1"/>
  <c r="K32" i="1"/>
  <c r="K48" i="1"/>
  <c r="K46" i="1"/>
  <c r="K31" i="1"/>
  <c r="K50" i="1"/>
  <c r="K37" i="1"/>
  <c r="K43" i="1"/>
  <c r="K41" i="1"/>
  <c r="K35" i="1"/>
  <c r="K47" i="1"/>
  <c r="K45" i="1"/>
  <c r="K38" i="1"/>
  <c r="K51" i="1"/>
  <c r="K49" i="1"/>
  <c r="C5" i="12"/>
  <c r="E25" i="1" l="1"/>
  <c r="B24" i="1"/>
  <c r="B25" i="1" s="1"/>
  <c r="L31" i="1" l="1"/>
  <c r="L46" i="1"/>
  <c r="L43" i="1"/>
  <c r="L45" i="1"/>
  <c r="L44" i="1"/>
  <c r="L42" i="1"/>
  <c r="L41" i="1"/>
  <c r="L39" i="1"/>
  <c r="L40" i="1"/>
  <c r="L37" i="1"/>
  <c r="L38" i="1"/>
  <c r="L35" i="1"/>
  <c r="L36" i="1"/>
  <c r="L33" i="1"/>
  <c r="L34" i="1"/>
  <c r="L32" i="1"/>
  <c r="L30" i="1"/>
  <c r="L29" i="1"/>
  <c r="B2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Pasotti Elena</author>
  </authors>
  <commentList>
    <comment ref="B2" authorId="0" shapeId="0" xr:uid="{E28EFCD7-820E-45AD-865B-357F8603C4EF}">
      <text>
        <r>
          <rPr>
            <sz val="8"/>
            <color indexed="81"/>
            <rFont val="Tahoma"/>
            <family val="2"/>
          </rPr>
          <t>Scegliere da menu a tendina il tipo di utilizzo</t>
        </r>
      </text>
    </comment>
    <comment ref="B5" authorId="0" shapeId="0" xr:uid="{C39F6DCE-57ED-46CB-B364-439E2BDA164D}">
      <text>
        <r>
          <rPr>
            <sz val="8"/>
            <color indexed="81"/>
            <rFont val="Tahoma"/>
            <family val="2"/>
          </rPr>
          <t>Inserire consumo a lettura+acconto riportato sulla bolletta -non includere consumo restituito come acconto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<sst xmlns="http://schemas.openxmlformats.org/spreadsheetml/2006/main" count="141" uniqueCount="98">
  <si>
    <t>Tipologia contrattuale</t>
  </si>
  <si>
    <t>Quota Acqua</t>
  </si>
  <si>
    <t>Fognatura</t>
  </si>
  <si>
    <t>Depurazione</t>
  </si>
  <si>
    <t>Perequazione</t>
  </si>
  <si>
    <t>Quota Fissa</t>
  </si>
  <si>
    <t>Domestico residente</t>
  </si>
  <si>
    <t>Restituzione acconti</t>
  </si>
  <si>
    <t>Consumo mc</t>
  </si>
  <si>
    <t>Componenti fam</t>
  </si>
  <si>
    <t>Totale Componenti REALI</t>
  </si>
  <si>
    <t xml:space="preserve">Numero concessioni servite </t>
  </si>
  <si>
    <t>Totale Consumi singolo condomino</t>
  </si>
  <si>
    <t>Importo Acqua €</t>
  </si>
  <si>
    <t>Importo Fognatura €</t>
  </si>
  <si>
    <t>Importo Depurazione €</t>
  </si>
  <si>
    <t>Oneri Perequazione €</t>
  </si>
  <si>
    <t>Quote Fisse Totali €</t>
  </si>
  <si>
    <t>Restituzione acconti €</t>
  </si>
  <si>
    <t>Periodo fatturato</t>
  </si>
  <si>
    <t>Importo imponibile</t>
  </si>
  <si>
    <t>Aliquota iva%</t>
  </si>
  <si>
    <t>Totale fatturato</t>
  </si>
  <si>
    <t>Importo Iva</t>
  </si>
  <si>
    <t>Totale bolletta</t>
  </si>
  <si>
    <t>Altri addebiti/Accrediti</t>
  </si>
  <si>
    <t>Coefficiente di quadratura</t>
  </si>
  <si>
    <t>Condomino</t>
  </si>
  <si>
    <t>Componenti</t>
  </si>
  <si>
    <t>Mc Fascia 1</t>
  </si>
  <si>
    <t>Mc Fascia 3</t>
  </si>
  <si>
    <t>Importo calcolato</t>
  </si>
  <si>
    <t>(verifica se valore reale corrisponde a valore dichiarato-la ripartizione è comunque effettuata sul valore effettivo)</t>
  </si>
  <si>
    <t>(verifica che il valore consumo reale corrisponda a consumo fatturato - il valore deve corrispondere per avera un calcolo corretto)</t>
  </si>
  <si>
    <t>-</t>
  </si>
  <si>
    <t>ANNO</t>
  </si>
  <si>
    <t>DATA INIZIO</t>
  </si>
  <si>
    <t>DATA FINE</t>
  </si>
  <si>
    <t>F1</t>
  </si>
  <si>
    <t>F2</t>
  </si>
  <si>
    <t>F3</t>
  </si>
  <si>
    <t>OLTRE</t>
  </si>
  <si>
    <t>ANNI COINVOLTI NEL PERIODO</t>
  </si>
  <si>
    <t>GG ANNO</t>
  </si>
  <si>
    <t>PRO-DIE ANNO 2023</t>
  </si>
  <si>
    <t>ANNO 2023</t>
  </si>
  <si>
    <t>ANNO TARIFFARIO</t>
  </si>
  <si>
    <t>GG</t>
  </si>
  <si>
    <t xml:space="preserve">Mc Fascia 2 </t>
  </si>
  <si>
    <t xml:space="preserve">Mc Oltre </t>
  </si>
  <si>
    <t>PRO-DIE ANNO 2024</t>
  </si>
  <si>
    <t>PRO-DIE ANNO 2025</t>
  </si>
  <si>
    <t>ANNO 2024</t>
  </si>
  <si>
    <t>ANNO 2025</t>
  </si>
  <si>
    <t>CONS.RIP ANNO</t>
  </si>
  <si>
    <t>CONS.PRODIE</t>
  </si>
  <si>
    <t>CONTROLLO QUADR</t>
  </si>
  <si>
    <t>SOMMA CONS PRODIE</t>
  </si>
  <si>
    <t>Importo ACQUA calcolato</t>
  </si>
  <si>
    <t>ANNO 2026</t>
  </si>
  <si>
    <t>Consumo fatturato (lett+acc)</t>
  </si>
  <si>
    <t xml:space="preserve">DATI RIEPILOGATIVI TOTALI IMPORTO ACQUA </t>
  </si>
  <si>
    <t xml:space="preserve">Inserimento dati presenti su bolletta utenza CONDOMINIALE </t>
  </si>
  <si>
    <t>Consumo restituito in acconto</t>
  </si>
  <si>
    <t>IMPORTO TOTALE ACQUA</t>
  </si>
  <si>
    <t>IMP FATT</t>
  </si>
  <si>
    <t>IMPORTO ACQUA RICONDOTTO</t>
  </si>
  <si>
    <t>IMP ACQUA RICONDOTTO</t>
  </si>
  <si>
    <t>IMP.CALCOLO</t>
  </si>
  <si>
    <t>Altri addebiti accrediti (ESCL.IVA)</t>
  </si>
  <si>
    <t>giorni periodo</t>
  </si>
  <si>
    <t>Scostamento importo totale</t>
  </si>
  <si>
    <t>Importo più alto</t>
  </si>
  <si>
    <t>Tot da arrotondare</t>
  </si>
  <si>
    <t>Somma importi ripartiti</t>
  </si>
  <si>
    <t>Somma importi da arrot</t>
  </si>
  <si>
    <t>LE TARIFFE SONO AGGIORNATE AL 01/01/2026</t>
  </si>
  <si>
    <t>E' POSSIBILE CONTROLLARE LE TARIFFE SUL SITO DI PAVIA ACQUE</t>
  </si>
  <si>
    <t>INFORMAZIONI PER L'UTILIZZO DEL RIPARTITORE CONSUMI</t>
  </si>
  <si>
    <t>FOGLIO "DATI GENERALI"</t>
  </si>
  <si>
    <t>Spese sollecito</t>
  </si>
  <si>
    <t>FOGLIO "RIPARTIZIONE UTENZE"</t>
  </si>
  <si>
    <t>- numero dei componenti nucleo familiare riportato in bolletta</t>
  </si>
  <si>
    <t>N. CONCESSIONI SERVITE DA BOLL.</t>
  </si>
  <si>
    <t>N. COMPONENTI NUCLEO FAM. DA BOLL.</t>
  </si>
  <si>
    <t>- tipologia d'utenza: selezionare da menù a tendina Domestico Residente, Domestico Non Residente, Commerciale-Artigianale (il foglio è pre-impostato sulla tipologia di default DOMESTICO RESIDENTE)</t>
  </si>
  <si>
    <t>- numero concessioni servite dal contatore riportato in bolletta</t>
  </si>
  <si>
    <r>
      <t>- totale consumo fatturato (</t>
    </r>
    <r>
      <rPr>
        <i/>
        <sz val="11"/>
        <color theme="1"/>
        <rFont val="Calibri"/>
        <family val="2"/>
        <scheme val="minor"/>
      </rPr>
      <t>parte a lettura + eventuale parte in acconto</t>
    </r>
    <r>
      <rPr>
        <sz val="11"/>
        <color theme="1"/>
        <rFont val="Calibri"/>
        <family val="2"/>
        <scheme val="minor"/>
      </rPr>
      <t xml:space="preserve">) riportato in bolletta  </t>
    </r>
  </si>
  <si>
    <t xml:space="preserve">- totale consumo restituito per acconti precedenti riportato in bolletta  </t>
  </si>
  <si>
    <t xml:space="preserve">- periodo fatturato (data inizio - data fine) riportato in bolletta  </t>
  </si>
  <si>
    <r>
      <t xml:space="preserve">Questo foglio è utilizzato per la ripartizione dei consumi e occorre inserire </t>
    </r>
    <r>
      <rPr>
        <b/>
        <sz val="11"/>
        <color rgb="FFFF0000"/>
        <rFont val="Calibri"/>
        <family val="2"/>
        <scheme val="minor"/>
      </rPr>
      <t>obbligatoriamente</t>
    </r>
    <r>
      <rPr>
        <sz val="11"/>
        <color theme="1"/>
        <rFont val="Calibri"/>
        <family val="2"/>
        <scheme val="minor"/>
      </rPr>
      <t>:</t>
    </r>
  </si>
  <si>
    <t>Totale Ripartito per unità</t>
  </si>
  <si>
    <t xml:space="preserve">In questo foglio occorre inserire alcuni dati che sono recuperabili dalla bolletta che si vuole suddividere. </t>
  </si>
  <si>
    <t xml:space="preserve">Il ripartitore è utilizzabile solo riportando i dati presenti nella singola bolletta, in particolare per quanto riguarda le tipologie d'uso (residente, non residente, commerciale). </t>
  </si>
  <si>
    <r>
      <t xml:space="preserve">Per bollette contenenti consumi con più di una tipologia d'uso (residente, non residente, commerciale), scrivere a </t>
    </r>
    <r>
      <rPr>
        <u/>
        <sz val="11"/>
        <color theme="3"/>
        <rFont val="Calibri"/>
        <family val="2"/>
        <scheme val="minor"/>
      </rPr>
      <t>commerciale@paviaacque.it</t>
    </r>
    <r>
      <rPr>
        <sz val="11"/>
        <color theme="1"/>
        <rFont val="Calibri"/>
        <family val="2"/>
        <scheme val="minor"/>
      </rPr>
      <t xml:space="preserve">. </t>
    </r>
  </si>
  <si>
    <t>In particolar modo, indicare gli importi imponibili relativi alle componenti Acqua, Fognatura, Depurazione, Oneri di Perequazione, Quote fisse, Restizione acconti precedenti e addebiti/accrediti vari.</t>
  </si>
  <si>
    <t>- dettaglio per singola unità abitativa condominiale: identificativo/nominativo, mc consumo rilevato (da eventuale contatore divisionale), numero componenti familiari residenti</t>
  </si>
  <si>
    <t xml:space="preserve">Attenzione!!! Se le celle di controllo non sono "VERDI" c'è un errore nell'inserimento dati.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</si>
</sst>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_-* #,##0_-;\-* #,##0_-;_-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0"/>
      <color theme="5" tint="-0.249977111117893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80">
    <xf numFmtId="0" fontId="0" fillId="0" borderId="0" xfId="0"/>
    <xf numFmtId="2" fontId="0" fillId="0" borderId="0" xfId="0" applyNumberFormat="1"/>
    <xf numFmtId="0" fontId="1" fillId="0" borderId="0" xfId="0" applyFont="1"/>
    <xf numFmtId="0" fontId="1" fillId="2" borderId="1" xfId="0" applyFont="1" applyFill="1" applyBorder="1"/>
    <xf numFmtId="0" fontId="1" fillId="0" borderId="1" xfId="0" applyFont="1" applyBorder="1"/>
    <xf numFmtId="0" fontId="2" fillId="0" borderId="0" xfId="0" applyFont="1"/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horizontal="center"/>
    </xf>
    <xf numFmtId="2" fontId="0" fillId="0" borderId="1" xfId="0" applyNumberFormat="1" applyBorder="1"/>
    <xf numFmtId="0" fontId="7" fillId="0" borderId="0" xfId="0" applyFont="1"/>
    <xf numFmtId="0" fontId="8" fillId="0" borderId="0" xfId="0" applyFont="1"/>
    <xf numFmtId="2" fontId="1" fillId="0" borderId="1" xfId="0" applyNumberFormat="1" applyFont="1" applyBorder="1"/>
    <xf numFmtId="2" fontId="9" fillId="0" borderId="1" xfId="0" applyNumberFormat="1" applyFont="1" applyBorder="1"/>
    <xf numFmtId="2" fontId="1" fillId="0" borderId="0" xfId="0" applyNumberFormat="1" applyFont="1"/>
    <xf numFmtId="0" fontId="0" fillId="0" borderId="0" xfId="0" applyProtection="1">
      <protection locked="0"/>
    </xf>
    <xf numFmtId="14" fontId="1" fillId="0" borderId="1" xfId="0" applyNumberFormat="1" applyFont="1" applyBorder="1" applyAlignment="1" applyProtection="1">
      <alignment horizontal="center"/>
      <protection locked="0"/>
    </xf>
    <xf numFmtId="0" fontId="1" fillId="0" borderId="1" xfId="0" applyFont="1" applyBorder="1" applyProtection="1">
      <protection locked="0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1" fontId="0" fillId="0" borderId="0" xfId="0" applyNumberFormat="1"/>
    <xf numFmtId="0" fontId="4" fillId="4" borderId="1" xfId="0" applyFont="1" applyFill="1" applyBorder="1"/>
    <xf numFmtId="0" fontId="3" fillId="0" borderId="2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164" fontId="0" fillId="0" borderId="0" xfId="0" applyNumberFormat="1"/>
    <xf numFmtId="9" fontId="0" fillId="0" borderId="1" xfId="0" applyNumberFormat="1" applyBorder="1"/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3" fillId="6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7" fillId="8" borderId="1" xfId="0" applyFont="1" applyFill="1" applyBorder="1"/>
    <xf numFmtId="0" fontId="1" fillId="9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5" fontId="0" fillId="0" borderId="1" xfId="1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3" fillId="4" borderId="1" xfId="0" applyFont="1" applyFill="1" applyBorder="1"/>
    <xf numFmtId="0" fontId="3" fillId="4" borderId="0" xfId="0" applyFont="1" applyFill="1"/>
    <xf numFmtId="0" fontId="14" fillId="2" borderId="1" xfId="0" applyFont="1" applyFill="1" applyBorder="1"/>
    <xf numFmtId="0" fontId="15" fillId="0" borderId="0" xfId="0" applyFont="1"/>
    <xf numFmtId="0" fontId="10" fillId="0" borderId="0" xfId="0" applyFont="1"/>
    <xf numFmtId="0" fontId="0" fillId="3" borderId="3" xfId="0" applyFill="1" applyBorder="1" applyAlignment="1">
      <alignment horizontal="center"/>
    </xf>
    <xf numFmtId="2" fontId="15" fillId="0" borderId="1" xfId="0" applyNumberFormat="1" applyFont="1" applyBorder="1"/>
    <xf numFmtId="0" fontId="1" fillId="3" borderId="1" xfId="0" applyFont="1" applyFill="1" applyBorder="1"/>
    <xf numFmtId="0" fontId="1" fillId="2" borderId="1" xfId="0" applyFont="1" applyFill="1" applyBorder="1" applyProtection="1">
      <protection hidden="1"/>
    </xf>
    <xf numFmtId="0" fontId="1" fillId="2" borderId="1" xfId="0" applyFont="1" applyFill="1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Protection="1">
      <protection hidden="1"/>
    </xf>
    <xf numFmtId="0" fontId="7" fillId="6" borderId="1" xfId="0" applyFont="1" applyFill="1" applyBorder="1" applyAlignment="1">
      <alignment horizontal="center"/>
    </xf>
    <xf numFmtId="0" fontId="5" fillId="10" borderId="1" xfId="0" applyFont="1" applyFill="1" applyBorder="1"/>
    <xf numFmtId="0" fontId="1" fillId="10" borderId="1" xfId="0" applyFont="1" applyFill="1" applyBorder="1" applyAlignment="1">
      <alignment horizontal="center"/>
    </xf>
    <xf numFmtId="0" fontId="5" fillId="0" borderId="1" xfId="0" applyFont="1" applyBorder="1" applyProtection="1">
      <protection locked="0"/>
    </xf>
    <xf numFmtId="2" fontId="5" fillId="10" borderId="1" xfId="0" applyNumberFormat="1" applyFont="1" applyFill="1" applyBorder="1"/>
    <xf numFmtId="0" fontId="0" fillId="0" borderId="1" xfId="0" applyBorder="1"/>
    <xf numFmtId="0" fontId="1" fillId="10" borderId="1" xfId="0" applyFont="1" applyFill="1" applyBorder="1"/>
    <xf numFmtId="0" fontId="4" fillId="6" borderId="1" xfId="0" applyFont="1" applyFill="1" applyBorder="1"/>
    <xf numFmtId="0" fontId="0" fillId="9" borderId="0" xfId="0" applyFill="1"/>
    <xf numFmtId="0" fontId="18" fillId="9" borderId="0" xfId="0" applyFont="1" applyFill="1"/>
    <xf numFmtId="0" fontId="1" fillId="9" borderId="0" xfId="0" applyFont="1" applyFill="1"/>
    <xf numFmtId="0" fontId="0" fillId="9" borderId="10" xfId="0" applyFill="1" applyBorder="1"/>
    <xf numFmtId="0" fontId="0" fillId="9" borderId="11" xfId="0" applyFill="1" applyBorder="1"/>
    <xf numFmtId="0" fontId="1" fillId="9" borderId="10" xfId="0" applyFont="1" applyFill="1" applyBorder="1"/>
    <xf numFmtId="0" fontId="0" fillId="9" borderId="0" xfId="0" quotePrefix="1" applyFill="1"/>
    <xf numFmtId="0" fontId="23" fillId="3" borderId="0" xfId="0" applyFont="1" applyFill="1"/>
    <xf numFmtId="0" fontId="20" fillId="11" borderId="4" xfId="0" applyFont="1" applyFill="1" applyBorder="1" applyAlignment="1">
      <alignment horizontal="center"/>
    </xf>
    <xf numFmtId="0" fontId="20" fillId="11" borderId="5" xfId="0" applyFont="1" applyFill="1" applyBorder="1" applyAlignment="1">
      <alignment horizontal="center"/>
    </xf>
    <xf numFmtId="0" fontId="20" fillId="11" borderId="6" xfId="0" applyFont="1" applyFill="1" applyBorder="1" applyAlignment="1">
      <alignment horizontal="center"/>
    </xf>
    <xf numFmtId="0" fontId="21" fillId="11" borderId="7" xfId="0" applyFont="1" applyFill="1" applyBorder="1" applyAlignment="1">
      <alignment horizontal="center"/>
    </xf>
    <xf numFmtId="0" fontId="21" fillId="11" borderId="8" xfId="0" applyFont="1" applyFill="1" applyBorder="1" applyAlignment="1">
      <alignment horizontal="center"/>
    </xf>
    <xf numFmtId="0" fontId="21" fillId="11" borderId="9" xfId="0" applyFont="1" applyFill="1" applyBorder="1" applyAlignment="1">
      <alignment horizontal="center"/>
    </xf>
    <xf numFmtId="0" fontId="22" fillId="9" borderId="12" xfId="0" applyFont="1" applyFill="1" applyBorder="1" applyAlignment="1">
      <alignment horizontal="center"/>
    </xf>
    <xf numFmtId="0" fontId="22" fillId="9" borderId="13" xfId="0" applyFont="1" applyFill="1" applyBorder="1" applyAlignment="1">
      <alignment horizontal="center"/>
    </xf>
    <xf numFmtId="0" fontId="22" fillId="9" borderId="14" xfId="0" applyFont="1" applyFill="1" applyBorder="1" applyAlignment="1">
      <alignment horizontal="center"/>
    </xf>
    <xf numFmtId="0" fontId="19" fillId="9" borderId="0" xfId="0" applyFont="1" applyFill="1" applyAlignment="1">
      <alignment horizontal="center"/>
    </xf>
    <xf numFmtId="0" fontId="3" fillId="2" borderId="1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</cellXfs>
  <cellStyles count="2">
    <cellStyle name="Migliaia" xfId="1" builtinId="3"/>
    <cellStyle name="Normale" xfId="0" builtinId="0"/>
  </cellStyles>
  <dxfs count="64"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font>
        <b/>
      </font>
      <numFmt numFmtId="2" formatCode="0.00"/>
    </dxf>
    <dxf>
      <numFmt numFmtId="2" formatCode="0.0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</dxf>
    <dxf>
      <numFmt numFmtId="2" formatCode="0.00"/>
    </dxf>
    <dxf>
      <numFmt numFmtId="0" formatCode="General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4" formatCode="0.000"/>
    </dxf>
    <dxf>
      <protection locked="0" hidden="0"/>
    </dxf>
    <dxf>
      <protection locked="0" hidden="0"/>
    </dxf>
    <dxf>
      <protection locked="0" hidden="0"/>
    </dxf>
    <dxf>
      <alignment horizontal="center" vertical="bottom" textRotation="0" wrapText="0" indent="0" justifyLastLine="0" shrinkToFit="0" readingOrder="0"/>
      <protection hidden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ipartizione" displayName="Ripartizione" ref="A28:L58" headerRowDxfId="63">
  <autoFilter ref="A28:L58" xr:uid="{00000000-0009-0000-0100-000001000000}"/>
  <tableColumns count="12">
    <tableColumn id="1" xr3:uid="{00000000-0010-0000-0000-000001000000}" name="Condomino" dataDxfId="62"/>
    <tableColumn id="2" xr3:uid="{00000000-0010-0000-0000-000002000000}" name="Componenti fam" dataDxfId="61"/>
    <tableColumn id="3" xr3:uid="{00000000-0010-0000-0000-000003000000}" name="Consumo mc" dataDxfId="60"/>
    <tableColumn id="4" xr3:uid="{00000000-0010-0000-0000-000004000000}" name="Quota Acqua" dataDxfId="0">
      <calculatedColumnFormula>IF(Ripartizione[[#This Row],[Condomino]]="","",IFERROR(IF($B$2="Domestico Residente",Acqua_Dom_Res_TOT!F8,'Dati generali'!$E$4*(Ripartizione[[#This Row],[Consumo mc]]/'Ripartizione utenze'!$B$5)),""))</calculatedColumnFormula>
    </tableColumn>
    <tableColumn id="5" xr3:uid="{00000000-0010-0000-0000-000005000000}" name="Fognatura" dataDxfId="3">
      <calculatedColumnFormula>IF(Ripartizione[[#This Row],[Condomino]]="","",IFERROR('Dati generali'!$E$5/'Ripartizione utenze'!$B$5*Ripartizione[[#This Row],[Consumo mc]],""))</calculatedColumnFormula>
    </tableColumn>
    <tableColumn id="6" xr3:uid="{00000000-0010-0000-0000-000006000000}" name="Depurazione" dataDxfId="2">
      <calculatedColumnFormula>IF(Ripartizione[[#This Row],[Condomino]]="","",IFERROR('Dati generali'!$E$6/'Ripartizione utenze'!$B$5*Ripartizione[[#This Row],[Consumo mc]],""))</calculatedColumnFormula>
    </tableColumn>
    <tableColumn id="7" xr3:uid="{00000000-0010-0000-0000-000007000000}" name="Perequazione" dataDxfId="1">
      <calculatedColumnFormula>IF(Ripartizione[[#This Row],[Condomino]]="","",IFERROR('Dati generali'!$E$7/'Ripartizione utenze'!$B$5*Ripartizione[[#This Row],[Consumo mc]],""))</calculatedColumnFormula>
    </tableColumn>
    <tableColumn id="8" xr3:uid="{00000000-0010-0000-0000-000008000000}" name="Quota Fissa" dataDxfId="7">
      <calculatedColumnFormula>IF(Ripartizione[[#This Row],[Condomino]]="","",IFERROR('Dati generali'!$E$8/'Ripartizione utenze'!$F$3,""))</calculatedColumnFormula>
    </tableColumn>
    <tableColumn id="10" xr3:uid="{A0B8289B-35F9-4DE7-B88F-267F5D4633B5}" name="Restituzione acconti" dataDxfId="5">
      <calculatedColumnFormula>IF(Ripartizione[[#This Row],[Condomino]]="","",IFERROR(ROUND(('Dati generali'!$E$9/'Ripartizione utenze'!$F$3),4),""))</calculatedColumnFormula>
    </tableColumn>
    <tableColumn id="11" xr3:uid="{279DD224-64BA-44AF-8BE8-8E37146E4887}" name="Altri addebiti/Accrediti" dataDxfId="4">
      <calculatedColumnFormula>IF(Ripartizione[[#This Row],[Condomino]]="","",IFERROR(ROUND(('Dati generali'!$E$11/'Ripartizione utenze'!$F$3),3),""))</calculatedColumnFormula>
    </tableColumn>
    <tableColumn id="12" xr3:uid="{F6A4C469-01F1-4D6E-8E33-5A904738C399}" name="Tot da arrotondare" dataDxfId="59">
      <calculatedColumnFormula>ROUND(SUM(Ripartizione[[#This Row],[Quota Acqua]:[Altri addebiti/Accrediti]]),2)</calculatedColumnFormula>
    </tableColumn>
    <tableColumn id="9" xr3:uid="{00000000-0010-0000-0000-000009000000}" name="Totale Ripartito per unità" dataDxfId="6">
      <calculatedColumnFormula>IF(Ripartizione[[#This Row],[Condomino]]="","",ROUND(IF(Ripartizione[[#This Row],[Tot da arrotondare]]=$E$25,Ripartizione[[#This Row],[Tot da arrotondare]]+$B$25,Ripartizione[[#This Row],[Tot da arrotondare]]),2))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51D5691-D590-47B6-B82B-6CB4D701D134}" name="AcquaResidenti8" displayName="AcquaResidenti8" ref="A7:F37" headerRowDxfId="58" headerRowBorderDxfId="57">
  <autoFilter ref="A7:F37" xr:uid="{00000000-0009-0000-0100-000001000000}"/>
  <tableColumns count="6">
    <tableColumn id="1" xr3:uid="{AEB61FAB-2BAD-4E5C-8F93-C7B908DA0DB4}" name="Condomino">
      <calculatedColumnFormula>IF('Ripartizione utenze'!$B$2="Domestico Residente",'Ripartizione utenze'!A29)</calculatedColumnFormula>
    </tableColumn>
    <tableColumn id="2" xr3:uid="{C02BC92C-014C-49AD-BA39-5DEFBB56ADE7}" name="Componenti">
      <calculatedColumnFormula>IF('Ripartizione utenze'!$B$2="Domestico Residente",'Ripartizione utenze'!B29)</calculatedColumnFormula>
    </tableColumn>
    <tableColumn id="3" xr3:uid="{DD573DD9-A6E4-4FD7-BDC6-6652114F38A0}" name="Consumo mc">
      <calculatedColumnFormula>IF('Ripartizione utenze'!$B$2="Domestico Residente",'Ripartizione utenze'!C29)</calculatedColumnFormula>
    </tableColumn>
    <tableColumn id="15" xr3:uid="{0F96FD47-D8B1-4E01-BBF5-7AFB2D9DC07E}" name="SOMMA CONS PRODIE" dataDxfId="56">
      <calculatedColumnFormula>Acqua_Dom_Res_2023!D7+Acqua_Dom_Res_2024!D7+Acqua_Dom_Res_2025!D7+Acqua_Dom_Res_2026!D7</calculatedColumnFormula>
    </tableColumn>
    <tableColumn id="9" xr3:uid="{7C3732A6-D56A-4697-AEB6-01E935137A9F}" name="Importo ACQUA calcolato" dataDxfId="55">
      <calculatedColumnFormula>Acqua_Dom_Res_2023!I7+Acqua_Dom_Res_2024!I7+Acqua_Dom_Res_2025!I7+Acqua_Dom_Res_2026!I7</calculatedColumnFormula>
    </tableColumn>
    <tableColumn id="17" xr3:uid="{59C6C34C-7A6B-436D-91D9-6C497C33EAC4}" name="IMPORTO ACQUA RICONDOTTO" dataDxfId="54">
      <calculatedColumnFormula>ROUND(AcquaResidenti8[[#This Row],[Importo ACQUA calcolato]]*$D$4,2)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9E8798B-9928-4701-814B-5390108A8F49}" name="AcquaResidenti" displayName="AcquaResidenti" ref="A6:I36" headerRowDxfId="53" headerRowBorderDxfId="52">
  <autoFilter ref="A6:I36" xr:uid="{00000000-0009-0000-0100-000001000000}"/>
  <tableColumns count="9">
    <tableColumn id="1" xr3:uid="{F3EFB394-543B-4F34-8D47-442FEA7CCA5F}" name="Condomino">
      <calculatedColumnFormula>IF('Ripartizione utenze'!$B$2="Domestico Residente",'Ripartizione utenze'!A29)</calculatedColumnFormula>
    </tableColumn>
    <tableColumn id="2" xr3:uid="{8392F020-595B-4483-AD2D-3D27AC63A09A}" name="Componenti">
      <calculatedColumnFormula>IF('Ripartizione utenze'!$B$2="Domestico Residente",'Ripartizione utenze'!B29)</calculatedColumnFormula>
    </tableColumn>
    <tableColumn id="3" xr3:uid="{0A929A1D-F292-4BE5-B169-DDB8A271EA3A}" name="Consumo mc">
      <calculatedColumnFormula>IF('Ripartizione utenze'!$B$2="Domestico Residente",'Ripartizione utenze'!C29)</calculatedColumnFormula>
    </tableColumn>
    <tableColumn id="15" xr3:uid="{67441B2F-512F-4F4E-8D26-7B63D49D7793}" name="PRO-DIE ANNO 2023" dataDxfId="51">
      <calculatedColumnFormula>ROUND(AcquaResidenti[[#This Row],[Consumo mc]]/'Ripartizione utenze'!$D$9*$B$3,0)</calculatedColumnFormula>
    </tableColumn>
    <tableColumn id="5" xr3:uid="{CCED9E1C-D934-40B5-877F-4C584F2B891E}" name="Mc Fascia 1" dataDxfId="50">
      <calculatedColumnFormula>ROUND(MIN(AcquaResidenti[[#This Row],[PRO-DIE ANNO 2023]],('Foglio tariffe'!$B$3*AcquaResidenti[[#This Row],[Componenti]]/365*$B$3)),0)</calculatedColumnFormula>
    </tableColumn>
    <tableColumn id="6" xr3:uid="{C65A4A40-C803-4E62-9E01-3DBE6AAD46F9}" name="Mc Fascia 2 " dataDxfId="49">
      <calculatedColumnFormula>ROUND(MAX(0,MIN(AcquaResidenti[[#This Row],[PRO-DIE ANNO 2023]]-AcquaResidenti[[#This Row],[Mc Fascia 1]],('Foglio tariffe'!$C$3*AcquaResidenti[[#This Row],[Componenti]]/365*$B$3))),0)</calculatedColumnFormula>
    </tableColumn>
    <tableColumn id="7" xr3:uid="{3E703A16-B5CE-455C-A481-D7C33DBC5050}" name="Mc Fascia 3" dataDxfId="48">
      <calculatedColumnFormula>ROUND(MAX(0,MIN(AcquaResidenti[[#This Row],[PRO-DIE ANNO 2023]]-AcquaResidenti[[#This Row],[Mc Fascia 1]]-AcquaResidenti[[#This Row],[Mc Fascia 2 ]],('Foglio tariffe'!$D$3*AcquaResidenti[[#This Row],[Componenti]]/365*$B$3))),0)</calculatedColumnFormula>
    </tableColumn>
    <tableColumn id="8" xr3:uid="{7C5A45C9-3617-49FA-A860-E54492DF7D57}" name="Mc Oltre " dataDxfId="47">
      <calculatedColumnFormula>ROUND(MAX(0,MIN(AcquaResidenti[[#This Row],[PRO-DIE ANNO 2023]]-AcquaResidenti[[#This Row],[Mc Fascia 1]]-AcquaResidenti[[#This Row],[Mc Fascia 2 ]]-AcquaResidenti[[#This Row],[Mc Fascia 3]],('Foglio tariffe'!$E$3*AcquaResidenti[[#This Row],[Componenti]]/365*$B$3))),0)</calculatedColumnFormula>
    </tableColumn>
    <tableColumn id="9" xr3:uid="{DFEEA2F4-F5D7-4C1F-A989-80BFB92B3F3D}" name="Importo calcolato" dataDxfId="46">
      <calculatedColumnFormula>ROUND((E7*'Foglio tariffe'!$B$4+F7*'Foglio tariffe'!$C$4+G7*'Foglio tariffe'!$D$4+H7*'Foglio tariffe'!$E$4),2)</calculatedColumnFormula>
    </tableColumn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FDE22F8-7541-45BF-B07D-34E3CE708EFB}" name="AcquaResidenti5" displayName="AcquaResidenti5" ref="A6:I36" headerRowDxfId="45" headerRowBorderDxfId="44">
  <autoFilter ref="A6:I36" xr:uid="{00000000-0009-0000-0100-000001000000}"/>
  <tableColumns count="9">
    <tableColumn id="1" xr3:uid="{1B2D0DF1-6AB0-4690-8D22-BA915D2E4229}" name="Condomino">
      <calculatedColumnFormula>IF('Ripartizione utenze'!$B$2="Domestico Residente",'Ripartizione utenze'!A29)</calculatedColumnFormula>
    </tableColumn>
    <tableColumn id="2" xr3:uid="{2FB9C568-FB54-4D32-A110-68723CC34A5F}" name="Componenti">
      <calculatedColumnFormula>IF('Ripartizione utenze'!$B$2="Domestico Residente",'Ripartizione utenze'!B29)</calculatedColumnFormula>
    </tableColumn>
    <tableColumn id="3" xr3:uid="{1AEE07CD-62AA-47F3-9CFF-685C0AA8E7E9}" name="Consumo mc">
      <calculatedColumnFormula>IF('Ripartizione utenze'!$B$2="Domestico Residente",'Ripartizione utenze'!C29)</calculatedColumnFormula>
    </tableColumn>
    <tableColumn id="15" xr3:uid="{A6BB14CC-328F-45D8-8B3F-D49D4952A315}" name="PRO-DIE ANNO 2024" dataDxfId="43">
      <calculatedColumnFormula>ROUND(AcquaResidenti5[[#This Row],[Consumo mc]]/'Ripartizione utenze'!$D$9*$B$3,0)</calculatedColumnFormula>
    </tableColumn>
    <tableColumn id="5" xr3:uid="{5691913D-D20F-4864-B0A5-56DBAD360C47}" name="Mc Fascia 1" dataDxfId="42">
      <calculatedColumnFormula>ROUND(MIN(AcquaResidenti5[[#This Row],[PRO-DIE ANNO 2024]],('Foglio tariffe'!$B$3*AcquaResidenti5[[#This Row],[Componenti]]/365*$B$3)),0)</calculatedColumnFormula>
    </tableColumn>
    <tableColumn id="6" xr3:uid="{569E92EB-1051-4634-B2EB-B5E15CA551AC}" name="Mc Fascia 2 " dataDxfId="41">
      <calculatedColumnFormula>ROUND(MAX(0,MIN(AcquaResidenti5[[#This Row],[PRO-DIE ANNO 2024]]-AcquaResidenti5[[#This Row],[Mc Fascia 1]],('Foglio tariffe'!$C$3*AcquaResidenti5[[#This Row],[Componenti]]/365*$B$3))),0)</calculatedColumnFormula>
    </tableColumn>
    <tableColumn id="7" xr3:uid="{D06AFC58-35B5-44CD-90BC-6DA7CE004179}" name="Mc Fascia 3" dataDxfId="40">
      <calculatedColumnFormula>ROUND(MAX(0,MIN(AcquaResidenti5[[#This Row],[PRO-DIE ANNO 2024]]-AcquaResidenti5[[#This Row],[Mc Fascia 1]]-AcquaResidenti5[[#This Row],[Mc Fascia 2 ]],('Foglio tariffe'!$D$3*AcquaResidenti5[[#This Row],[Componenti]]/365*$B$3))),0)</calculatedColumnFormula>
    </tableColumn>
    <tableColumn id="8" xr3:uid="{08229753-0912-4FC5-8DC2-6024C633FC07}" name="Mc Oltre " dataDxfId="39">
      <calculatedColumnFormula>ROUND(MAX(0,MIN(AcquaResidenti5[[#This Row],[PRO-DIE ANNO 2024]]-AcquaResidenti5[[#This Row],[Mc Fascia 1]]-AcquaResidenti5[[#This Row],[Mc Fascia 2 ]]-AcquaResidenti5[[#This Row],[Mc Fascia 3]],('Foglio tariffe'!$E$3*AcquaResidenti5[[#This Row],[Componenti]]/365*$B$3))),0)</calculatedColumnFormula>
    </tableColumn>
    <tableColumn id="9" xr3:uid="{916A29C9-F2BD-4955-8C39-79426E1DEFDF}" name="Importo calcolato" dataDxfId="38">
      <calculatedColumnFormula>ROUND((E7*'Foglio tariffe'!$B$5+F7*'Foglio tariffe'!$C$5+G7*'Foglio tariffe'!$D$5+H7*'Foglio tariffe'!$E$5),2)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7E15629-9A50-40B8-A92A-75E9A7D9F40B}" name="AcquaResidenti56" displayName="AcquaResidenti56" ref="A6:I36" headerRowDxfId="37" headerRowBorderDxfId="36">
  <autoFilter ref="A6:I36" xr:uid="{00000000-0009-0000-0100-000001000000}"/>
  <tableColumns count="9">
    <tableColumn id="1" xr3:uid="{07E6251E-BEC9-4A86-904C-2D40614C4EF6}" name="Condomino">
      <calculatedColumnFormula>IF('Ripartizione utenze'!$B$2="Domestico Residente",'Ripartizione utenze'!A29)</calculatedColumnFormula>
    </tableColumn>
    <tableColumn id="2" xr3:uid="{ADCF7D26-EB65-4C10-97CE-43948E5536B0}" name="Componenti">
      <calculatedColumnFormula>IF('Ripartizione utenze'!$B$2="Domestico Residente",'Ripartizione utenze'!B29)</calculatedColumnFormula>
    </tableColumn>
    <tableColumn id="3" xr3:uid="{7FD3640E-639D-4F8C-ACB1-99A59ADEB5F2}" name="Consumo mc">
      <calculatedColumnFormula>IF('Ripartizione utenze'!$B$2="Domestico Residente",'Ripartizione utenze'!C29)</calculatedColumnFormula>
    </tableColumn>
    <tableColumn id="15" xr3:uid="{3FB66455-F096-4C94-A266-3121861BBE80}" name="PRO-DIE ANNO 2025" dataDxfId="35">
      <calculatedColumnFormula>ROUND(AcquaResidenti56[[#This Row],[Consumo mc]]/'Ripartizione utenze'!$D$9*$B$3,0)</calculatedColumnFormula>
    </tableColumn>
    <tableColumn id="5" xr3:uid="{6A042E96-06EE-4438-8EF4-96F600A2610A}" name="Mc Fascia 1" dataDxfId="34">
      <calculatedColumnFormula>ROUND(MIN(AcquaResidenti56[[#This Row],[PRO-DIE ANNO 2025]],('Foglio tariffe'!$B$3*AcquaResidenti56[[#This Row],[Componenti]]/365*$B$3)),0)</calculatedColumnFormula>
    </tableColumn>
    <tableColumn id="6" xr3:uid="{5EF52092-B156-439B-8280-0D51C9B2C560}" name="Mc Fascia 2 " dataDxfId="33">
      <calculatedColumnFormula>ROUND(MAX(0,MIN(AcquaResidenti56[[#This Row],[PRO-DIE ANNO 2025]]-AcquaResidenti56[[#This Row],[Mc Fascia 1]],('Foglio tariffe'!$C$3*AcquaResidenti56[[#This Row],[Componenti]]/365*$B$3))),0)</calculatedColumnFormula>
    </tableColumn>
    <tableColumn id="7" xr3:uid="{393F9BB3-F233-4270-ABCE-89F96C18BCC8}" name="Mc Fascia 3" dataDxfId="32">
      <calculatedColumnFormula>ROUND(MAX(0,MIN(AcquaResidenti56[[#This Row],[PRO-DIE ANNO 2025]]-AcquaResidenti56[[#This Row],[Mc Fascia 1]]-AcquaResidenti56[[#This Row],[Mc Fascia 2 ]],('Foglio tariffe'!$D$3*AcquaResidenti56[[#This Row],[Componenti]]/365*$B$3))),0)</calculatedColumnFormula>
    </tableColumn>
    <tableColumn id="8" xr3:uid="{9741C24C-8889-4358-AF7F-D63DD41C07E1}" name="Mc Oltre " dataDxfId="31">
      <calculatedColumnFormula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calculatedColumnFormula>
    </tableColumn>
    <tableColumn id="9" xr3:uid="{739A07C8-9A8A-49BC-AD05-7CF19C611E37}" name="Importo calcolato" dataDxfId="30">
      <calculatedColumnFormula>ROUND((E7*'Foglio tariffe'!$B$6+F7*'Foglio tariffe'!$C$6+G7*'Foglio tariffe'!$D$6+H7*'Foglio tariffe'!$E$6),2)</calculatedColumnFormula>
    </tableColumn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D39DACF-52CC-4615-8F8F-89CCC2B208B3}" name="AcquaResidenti567" displayName="AcquaResidenti567" ref="A6:I36" headerRowDxfId="29" headerRowBorderDxfId="28">
  <autoFilter ref="A6:I36" xr:uid="{00000000-0009-0000-0100-000001000000}"/>
  <tableColumns count="9">
    <tableColumn id="1" xr3:uid="{8B6EA9BE-EBC8-4BE4-87A5-A4991121FABC}" name="Condomino">
      <calculatedColumnFormula>IF('Ripartizione utenze'!$B$2="Domestico Residente",'Ripartizione utenze'!A29)</calculatedColumnFormula>
    </tableColumn>
    <tableColumn id="2" xr3:uid="{30ACE596-BF07-4936-85BC-09E95F10BB8D}" name="Componenti">
      <calculatedColumnFormula>IF('Ripartizione utenze'!$B$2="Domestico Residente",'Ripartizione utenze'!B29)</calculatedColumnFormula>
    </tableColumn>
    <tableColumn id="3" xr3:uid="{C7094DEF-1AB4-44F3-9DCF-AD6A91BF9878}" name="Consumo mc">
      <calculatedColumnFormula>IF('Ripartizione utenze'!$B$2="Domestico Residente",'Ripartizione utenze'!C29)</calculatedColumnFormula>
    </tableColumn>
    <tableColumn id="15" xr3:uid="{1776472B-442B-48EB-91CB-3E8EDD4AC7C4}" name="PRO-DIE ANNO 2025" dataDxfId="27">
      <calculatedColumnFormula>IFERROR(ROUND(AcquaResidenti567[[#This Row],[Consumo mc]]/'Ripartizione utenze'!$D$9*$B$3,0),"")</calculatedColumnFormula>
    </tableColumn>
    <tableColumn id="5" xr3:uid="{77F9F1E0-97D1-47AC-ADCA-05F33AC2C5E4}" name="Mc Fascia 1" dataDxfId="26">
      <calculatedColumnFormula>IFERROR(ROUND(MIN(AcquaResidenti567[[#This Row],[PRO-DIE ANNO 2025]],('Foglio tariffe'!$B$3*AcquaResidenti567[[#This Row],[Componenti]]/365*$B$3)),0),"")</calculatedColumnFormula>
    </tableColumn>
    <tableColumn id="6" xr3:uid="{8F654CCE-2874-4B32-A339-F356FDAA63D3}" name="Mc Fascia 2 " dataDxfId="25">
      <calculatedColumnFormula>IFERROR(ROUND(MAX(0,MIN(AcquaResidenti567[[#This Row],[PRO-DIE ANNO 2025]]-AcquaResidenti567[[#This Row],[Mc Fascia 1]],('Foglio tariffe'!$C$3*AcquaResidenti567[[#This Row],[Componenti]]/365*$B$3))),0),"")</calculatedColumnFormula>
    </tableColumn>
    <tableColumn id="7" xr3:uid="{3E8A19E3-6481-4367-AE7E-F85D0396D4AF}" name="Mc Fascia 3" dataDxfId="24">
      <calculatedColumnFormula>IFERROR(ROUND(MAX(0,MIN(AcquaResidenti567[[#This Row],[PRO-DIE ANNO 2025]]-AcquaResidenti567[[#This Row],[Mc Fascia 1]]-AcquaResidenti567[[#This Row],[Mc Fascia 2 ]],('Foglio tariffe'!$D$3*AcquaResidenti567[[#This Row],[Componenti]]/365*$B$3))),0),"")</calculatedColumnFormula>
    </tableColumn>
    <tableColumn id="8" xr3:uid="{ED7613CC-1EE9-4648-BF7A-93C5ECADD05F}" name="Mc Oltre " dataDxfId="23">
      <calculatedColumnFormula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calculatedColumnFormula>
    </tableColumn>
    <tableColumn id="9" xr3:uid="{D27B3EDD-1CF3-4AC1-90AD-2C2BF527E646}" name="Importo calcolato" dataDxfId="22">
      <calculatedColumnFormula>IFERROR(ROUND((E7*'Foglio tariffe'!$B$6+F7*'Foglio tariffe'!$C$6+G7*'Foglio tariffe'!$D$6+H7*'Foglio tariffe'!$E$6),2),"")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9D318-2424-4F73-A6C6-37FE7A548190}">
  <sheetPr codeName="Foglio3">
    <tabColor rgb="FFFFFF00"/>
  </sheetPr>
  <dimension ref="A1:Y19"/>
  <sheetViews>
    <sheetView zoomScale="115" zoomScaleNormal="115" workbookViewId="0">
      <selection activeCell="I25" sqref="I25"/>
    </sheetView>
  </sheetViews>
  <sheetFormatPr defaultRowHeight="15" x14ac:dyDescent="0.25"/>
  <sheetData>
    <row r="1" spans="1:25" ht="15.75" thickBot="1" x14ac:dyDescent="0.3">
      <c r="A1" s="59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</row>
    <row r="2" spans="1:25" ht="27" thickBot="1" x14ac:dyDescent="0.45">
      <c r="A2" s="59"/>
      <c r="B2" s="67" t="s">
        <v>78</v>
      </c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9"/>
      <c r="Y2" s="59"/>
    </row>
    <row r="3" spans="1:25" ht="15.75" thickBot="1" x14ac:dyDescent="0.3">
      <c r="A3" s="59"/>
      <c r="B3" s="61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5" ht="18.75" x14ac:dyDescent="0.3">
      <c r="A4" s="59"/>
      <c r="B4" s="70" t="s">
        <v>79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2"/>
      <c r="Y4" s="59"/>
    </row>
    <row r="5" spans="1:25" x14ac:dyDescent="0.25">
      <c r="A5" s="59"/>
      <c r="B5" s="62" t="s">
        <v>92</v>
      </c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63"/>
      <c r="Y5" s="59"/>
    </row>
    <row r="6" spans="1:25" x14ac:dyDescent="0.25">
      <c r="A6" s="59"/>
      <c r="B6" s="62" t="s">
        <v>93</v>
      </c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63"/>
      <c r="Y6" s="59"/>
    </row>
    <row r="7" spans="1:25" x14ac:dyDescent="0.25">
      <c r="A7" s="59"/>
      <c r="B7" s="62" t="s">
        <v>94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63"/>
      <c r="Y7" s="59"/>
    </row>
    <row r="8" spans="1:25" ht="15.75" thickBot="1" x14ac:dyDescent="0.3">
      <c r="A8" s="59"/>
      <c r="B8" s="62" t="s">
        <v>95</v>
      </c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63"/>
      <c r="Y8" s="59"/>
    </row>
    <row r="9" spans="1:25" ht="18.75" x14ac:dyDescent="0.3">
      <c r="A9" s="59"/>
      <c r="B9" s="70" t="s">
        <v>81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2"/>
      <c r="Y9" s="59"/>
    </row>
    <row r="10" spans="1:25" x14ac:dyDescent="0.25">
      <c r="A10" s="59"/>
      <c r="B10" s="62" t="s">
        <v>90</v>
      </c>
      <c r="C10" s="65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63"/>
      <c r="Y10" s="59"/>
    </row>
    <row r="11" spans="1:25" x14ac:dyDescent="0.25">
      <c r="A11" s="59"/>
      <c r="B11" s="64"/>
      <c r="C11" s="65" t="s">
        <v>85</v>
      </c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63"/>
      <c r="Y11" s="59"/>
    </row>
    <row r="12" spans="1:25" x14ac:dyDescent="0.25">
      <c r="A12" s="59"/>
      <c r="B12" s="64"/>
      <c r="C12" s="65" t="s">
        <v>82</v>
      </c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63"/>
      <c r="Y12" s="59"/>
    </row>
    <row r="13" spans="1:25" x14ac:dyDescent="0.25">
      <c r="A13" s="59"/>
      <c r="B13" s="64"/>
      <c r="C13" s="65" t="s">
        <v>86</v>
      </c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63"/>
      <c r="Y13" s="59"/>
    </row>
    <row r="14" spans="1:25" x14ac:dyDescent="0.25">
      <c r="A14" s="59"/>
      <c r="B14" s="64"/>
      <c r="C14" s="65" t="s">
        <v>87</v>
      </c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63"/>
      <c r="Y14" s="59"/>
    </row>
    <row r="15" spans="1:25" x14ac:dyDescent="0.25">
      <c r="A15" s="59"/>
      <c r="B15" s="64"/>
      <c r="C15" s="65" t="s">
        <v>88</v>
      </c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63"/>
      <c r="Y15" s="59"/>
    </row>
    <row r="16" spans="1:25" x14ac:dyDescent="0.25">
      <c r="A16" s="59"/>
      <c r="B16" s="64"/>
      <c r="C16" s="65" t="s">
        <v>89</v>
      </c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63"/>
      <c r="Y16" s="59"/>
    </row>
    <row r="17" spans="1:25" x14ac:dyDescent="0.25">
      <c r="A17" s="59"/>
      <c r="B17" s="64"/>
      <c r="C17" s="65" t="s">
        <v>96</v>
      </c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63"/>
      <c r="Y17" s="59"/>
    </row>
    <row r="18" spans="1:25" ht="16.5" thickBot="1" x14ac:dyDescent="0.3">
      <c r="A18" s="59"/>
      <c r="B18" s="73" t="s">
        <v>97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5"/>
      <c r="Y18" s="59"/>
    </row>
    <row r="19" spans="1:25" x14ac:dyDescent="0.25">
      <c r="A19" s="59"/>
      <c r="B19" s="61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</row>
  </sheetData>
  <mergeCells count="4">
    <mergeCell ref="B2:X2"/>
    <mergeCell ref="B4:X4"/>
    <mergeCell ref="B9:X9"/>
    <mergeCell ref="B18:X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56B5B-B698-446C-AA63-40838B9654E2}">
  <sheetPr codeName="Foglio1">
    <tabColor rgb="FF92D050"/>
  </sheetPr>
  <dimension ref="A1:O13"/>
  <sheetViews>
    <sheetView tabSelected="1" zoomScale="130" zoomScaleNormal="130" workbookViewId="0">
      <selection activeCell="B4" sqref="B4"/>
    </sheetView>
  </sheetViews>
  <sheetFormatPr defaultRowHeight="15" x14ac:dyDescent="0.25"/>
  <cols>
    <col min="1" max="1" width="26.5703125" customWidth="1"/>
    <col min="2" max="2" width="18.5703125" bestFit="1" customWidth="1"/>
    <col min="3" max="3" width="15.5703125" customWidth="1"/>
    <col min="4" max="4" width="15.28515625" customWidth="1"/>
    <col min="5" max="5" width="15" bestFit="1" customWidth="1"/>
  </cols>
  <sheetData>
    <row r="1" spans="1:15" ht="21" x14ac:dyDescent="0.35">
      <c r="A1" s="10" t="s">
        <v>62</v>
      </c>
    </row>
    <row r="2" spans="1:15" x14ac:dyDescent="0.25">
      <c r="A2" s="9"/>
    </row>
    <row r="3" spans="1:15" x14ac:dyDescent="0.25">
      <c r="B3" s="38" t="s">
        <v>20</v>
      </c>
      <c r="C3" s="38" t="s">
        <v>21</v>
      </c>
      <c r="D3" s="38" t="s">
        <v>23</v>
      </c>
      <c r="E3" s="38" t="s">
        <v>22</v>
      </c>
      <c r="H3" s="60"/>
      <c r="I3" s="60"/>
      <c r="J3" s="60"/>
      <c r="K3" s="60"/>
      <c r="L3" s="60"/>
      <c r="M3" s="60"/>
      <c r="N3" s="60"/>
      <c r="O3" s="60"/>
    </row>
    <row r="4" spans="1:15" x14ac:dyDescent="0.25">
      <c r="A4" s="39" t="s">
        <v>13</v>
      </c>
      <c r="B4" s="22"/>
      <c r="C4" s="26">
        <v>0.1</v>
      </c>
      <c r="D4" s="12">
        <f>B4*C4</f>
        <v>0</v>
      </c>
      <c r="E4" s="8">
        <f>B4+D4</f>
        <v>0</v>
      </c>
      <c r="H4" s="60"/>
      <c r="I4" s="76" t="s">
        <v>76</v>
      </c>
      <c r="J4" s="76"/>
      <c r="K4" s="76"/>
      <c r="L4" s="76"/>
      <c r="M4" s="76"/>
      <c r="N4" s="76"/>
      <c r="O4" s="60"/>
    </row>
    <row r="5" spans="1:15" x14ac:dyDescent="0.25">
      <c r="A5" s="39" t="s">
        <v>14</v>
      </c>
      <c r="B5" s="23"/>
      <c r="C5" s="26">
        <v>0.1</v>
      </c>
      <c r="D5" s="12">
        <f t="shared" ref="D5:D8" si="0">B5*C5</f>
        <v>0</v>
      </c>
      <c r="E5" s="8">
        <f t="shared" ref="E5:E8" si="1">B5+D5</f>
        <v>0</v>
      </c>
      <c r="H5" s="60"/>
      <c r="I5" s="76" t="s">
        <v>77</v>
      </c>
      <c r="J5" s="76"/>
      <c r="K5" s="76"/>
      <c r="L5" s="76"/>
      <c r="M5" s="76"/>
      <c r="N5" s="76"/>
      <c r="O5" s="60"/>
    </row>
    <row r="6" spans="1:15" x14ac:dyDescent="0.25">
      <c r="A6" s="39" t="s">
        <v>15</v>
      </c>
      <c r="B6" s="23"/>
      <c r="C6" s="26">
        <v>0.1</v>
      </c>
      <c r="D6" s="12">
        <f t="shared" si="0"/>
        <v>0</v>
      </c>
      <c r="E6" s="8">
        <f t="shared" si="1"/>
        <v>0</v>
      </c>
      <c r="H6" s="60"/>
      <c r="I6" s="60"/>
      <c r="J6" s="60"/>
      <c r="K6" s="60"/>
      <c r="L6" s="60"/>
      <c r="M6" s="60"/>
      <c r="N6" s="60"/>
      <c r="O6" s="60"/>
    </row>
    <row r="7" spans="1:15" x14ac:dyDescent="0.25">
      <c r="A7" s="39" t="s">
        <v>16</v>
      </c>
      <c r="B7" s="23"/>
      <c r="C7" s="26">
        <v>0.1</v>
      </c>
      <c r="D7" s="12">
        <f t="shared" si="0"/>
        <v>0</v>
      </c>
      <c r="E7" s="8">
        <f t="shared" si="1"/>
        <v>0</v>
      </c>
    </row>
    <row r="8" spans="1:15" x14ac:dyDescent="0.25">
      <c r="A8" s="39" t="s">
        <v>17</v>
      </c>
      <c r="B8" s="23"/>
      <c r="C8" s="26">
        <v>0.1</v>
      </c>
      <c r="D8" s="12">
        <f t="shared" si="0"/>
        <v>0</v>
      </c>
      <c r="E8" s="8">
        <f t="shared" si="1"/>
        <v>0</v>
      </c>
    </row>
    <row r="9" spans="1:15" x14ac:dyDescent="0.25">
      <c r="A9" s="39" t="s">
        <v>18</v>
      </c>
      <c r="B9" s="23"/>
      <c r="C9" s="26">
        <v>0.1</v>
      </c>
      <c r="D9" s="12">
        <f t="shared" ref="D9:D10" si="2">B9*C9</f>
        <v>0</v>
      </c>
      <c r="E9" s="8">
        <f t="shared" ref="E9:E10" si="3">B9+D9</f>
        <v>0</v>
      </c>
    </row>
    <row r="10" spans="1:15" x14ac:dyDescent="0.25">
      <c r="A10" s="39" t="s">
        <v>80</v>
      </c>
      <c r="B10" s="23"/>
      <c r="C10" s="26">
        <v>0.22</v>
      </c>
      <c r="D10" s="12">
        <f t="shared" si="2"/>
        <v>0</v>
      </c>
      <c r="E10" s="8">
        <f t="shared" si="3"/>
        <v>0</v>
      </c>
    </row>
    <row r="11" spans="1:15" x14ac:dyDescent="0.25">
      <c r="A11" s="39" t="s">
        <v>69</v>
      </c>
      <c r="B11" s="24"/>
      <c r="C11" s="26" t="s">
        <v>34</v>
      </c>
      <c r="D11" s="12" t="s">
        <v>34</v>
      </c>
      <c r="E11" s="8">
        <f>B11</f>
        <v>0</v>
      </c>
    </row>
    <row r="13" spans="1:15" x14ac:dyDescent="0.25">
      <c r="A13" s="40" t="s">
        <v>24</v>
      </c>
      <c r="B13" s="4">
        <f>SUM(B4:B12)</f>
        <v>0</v>
      </c>
      <c r="D13" s="11">
        <f>SUM(D4:D12)</f>
        <v>0</v>
      </c>
      <c r="E13" s="11">
        <f>SUM(E4:E12)</f>
        <v>0</v>
      </c>
    </row>
  </sheetData>
  <sheetProtection algorithmName="SHA-512" hashValue="t4pvC6tosQ1mkdL124zSzBRMA+m6HLhsc73/RgQ9lcEyOar8+B56s6cIcdwlon6dsJ2cTEN7YIFyfMyCfs7/1g==" saltValue="uDywt2Hxh3dUctggpP/kcw==" spinCount="100000" sheet="1" objects="1" scenarios="1" selectLockedCells="1"/>
  <mergeCells count="2">
    <mergeCell ref="I4:N4"/>
    <mergeCell ref="I5:N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2">
    <tabColor rgb="FF92D050"/>
    <pageSetUpPr fitToPage="1"/>
  </sheetPr>
  <dimension ref="A2:L72"/>
  <sheetViews>
    <sheetView workbookViewId="0">
      <selection activeCell="C47" sqref="C47"/>
    </sheetView>
  </sheetViews>
  <sheetFormatPr defaultRowHeight="15" x14ac:dyDescent="0.25"/>
  <cols>
    <col min="1" max="1" width="29.28515625" customWidth="1"/>
    <col min="2" max="2" width="23.7109375" customWidth="1"/>
    <col min="3" max="3" width="18.5703125" customWidth="1"/>
    <col min="4" max="4" width="17.140625" customWidth="1"/>
    <col min="5" max="5" width="15.28515625" customWidth="1"/>
    <col min="6" max="6" width="14.42578125" customWidth="1"/>
    <col min="7" max="7" width="16.5703125" customWidth="1"/>
    <col min="8" max="8" width="16.140625" customWidth="1"/>
    <col min="9" max="10" width="21.7109375" customWidth="1"/>
    <col min="11" max="11" width="21.7109375" hidden="1" customWidth="1"/>
    <col min="12" max="12" width="20" customWidth="1"/>
    <col min="13" max="13" width="21.7109375" customWidth="1"/>
  </cols>
  <sheetData>
    <row r="2" spans="1:7" x14ac:dyDescent="0.25">
      <c r="A2" s="3" t="s">
        <v>0</v>
      </c>
      <c r="B2" s="29" t="s">
        <v>6</v>
      </c>
      <c r="C2" s="1"/>
      <c r="D2" s="77" t="s">
        <v>84</v>
      </c>
      <c r="E2" s="77"/>
      <c r="F2" s="16"/>
      <c r="G2" s="5"/>
    </row>
    <row r="3" spans="1:7" ht="15.75" x14ac:dyDescent="0.25">
      <c r="C3" s="1"/>
      <c r="D3" s="77" t="s">
        <v>83</v>
      </c>
      <c r="E3" s="77"/>
      <c r="F3" s="16"/>
      <c r="G3" s="66" t="str">
        <f>IF(F3=B23,"CONTROLLO OK","CONTROLLO KO")</f>
        <v>CONTROLLO OK</v>
      </c>
    </row>
    <row r="4" spans="1:7" x14ac:dyDescent="0.25">
      <c r="C4" s="1"/>
      <c r="G4" s="5" t="s">
        <v>32</v>
      </c>
    </row>
    <row r="5" spans="1:7" x14ac:dyDescent="0.25">
      <c r="A5" s="3" t="s">
        <v>60</v>
      </c>
      <c r="B5" s="54"/>
    </row>
    <row r="6" spans="1:7" x14ac:dyDescent="0.25">
      <c r="A6" s="41" t="s">
        <v>63</v>
      </c>
      <c r="B6" s="54"/>
      <c r="C6" s="1"/>
    </row>
    <row r="7" spans="1:7" x14ac:dyDescent="0.25">
      <c r="C7" s="1"/>
    </row>
    <row r="8" spans="1:7" x14ac:dyDescent="0.25">
      <c r="B8" s="34" t="s">
        <v>36</v>
      </c>
      <c r="C8" s="34" t="s">
        <v>37</v>
      </c>
      <c r="D8" s="7" t="s">
        <v>70</v>
      </c>
    </row>
    <row r="9" spans="1:7" x14ac:dyDescent="0.25">
      <c r="A9" s="3" t="s">
        <v>19</v>
      </c>
      <c r="B9" s="15"/>
      <c r="C9" s="15"/>
      <c r="D9" s="53">
        <f>C9-B9+1</f>
        <v>1</v>
      </c>
    </row>
    <row r="10" spans="1:7" x14ac:dyDescent="0.25">
      <c r="C10" s="1"/>
    </row>
    <row r="11" spans="1:7" s="17" customFormat="1" hidden="1" x14ac:dyDescent="0.25">
      <c r="A11" s="47" t="s">
        <v>42</v>
      </c>
      <c r="B11" s="48" t="s">
        <v>43</v>
      </c>
      <c r="C11" s="48" t="s">
        <v>54</v>
      </c>
    </row>
    <row r="12" spans="1:7" s="17" customFormat="1" hidden="1" x14ac:dyDescent="0.25">
      <c r="A12" s="49" cm="1">
        <f t="array" ref="A12">_xlfn.SEQUENCE(YEAR($C$9)-YEAR($B$9)+1,1,YEAR($B$9),1)</f>
        <v>1900</v>
      </c>
      <c r="B12" s="49">
        <f>MAX(0,MIN(DATE(A12,12,31),$C$9)-MAX(DATE(A12,1,1),$B$9)+1)</f>
        <v>366</v>
      </c>
      <c r="C12" s="50">
        <f>$B$5/$D$9*B12</f>
        <v>0</v>
      </c>
    </row>
    <row r="13" spans="1:7" s="17" customFormat="1" hidden="1" x14ac:dyDescent="0.25">
      <c r="A13" s="49"/>
      <c r="B13" s="49">
        <f t="shared" ref="B13:B19" si="0">MAX(0,MIN(DATE(A13,12,31),$C$9)-MAX(DATE(A13,1,1),$B$9)+1)</f>
        <v>366</v>
      </c>
      <c r="C13" s="50">
        <f t="shared" ref="C13:C19" si="1">$B$5/$D$9*B13</f>
        <v>0</v>
      </c>
    </row>
    <row r="14" spans="1:7" s="17" customFormat="1" hidden="1" x14ac:dyDescent="0.25">
      <c r="A14" s="49"/>
      <c r="B14" s="49">
        <f t="shared" si="0"/>
        <v>366</v>
      </c>
      <c r="C14" s="50">
        <f t="shared" si="1"/>
        <v>0</v>
      </c>
    </row>
    <row r="15" spans="1:7" s="17" customFormat="1" hidden="1" x14ac:dyDescent="0.25">
      <c r="A15" s="49"/>
      <c r="B15" s="49">
        <f t="shared" si="0"/>
        <v>366</v>
      </c>
      <c r="C15" s="50">
        <f t="shared" si="1"/>
        <v>0</v>
      </c>
    </row>
    <row r="16" spans="1:7" s="17" customFormat="1" hidden="1" x14ac:dyDescent="0.25">
      <c r="A16" s="49"/>
      <c r="B16" s="49">
        <f t="shared" si="0"/>
        <v>366</v>
      </c>
      <c r="C16" s="50">
        <f t="shared" si="1"/>
        <v>0</v>
      </c>
    </row>
    <row r="17" spans="1:12" s="17" customFormat="1" hidden="1" x14ac:dyDescent="0.25">
      <c r="A17" s="49"/>
      <c r="B17" s="49">
        <f t="shared" si="0"/>
        <v>366</v>
      </c>
      <c r="C17" s="50">
        <f t="shared" si="1"/>
        <v>0</v>
      </c>
    </row>
    <row r="18" spans="1:12" s="17" customFormat="1" hidden="1" x14ac:dyDescent="0.25">
      <c r="A18" s="49"/>
      <c r="B18" s="49">
        <f t="shared" si="0"/>
        <v>366</v>
      </c>
      <c r="C18" s="50">
        <f t="shared" si="1"/>
        <v>0</v>
      </c>
    </row>
    <row r="19" spans="1:12" s="17" customFormat="1" hidden="1" x14ac:dyDescent="0.25">
      <c r="A19" s="49"/>
      <c r="B19" s="49">
        <f t="shared" si="0"/>
        <v>366</v>
      </c>
      <c r="C19" s="50">
        <f t="shared" si="1"/>
        <v>0</v>
      </c>
    </row>
    <row r="20" spans="1:12" hidden="1" x14ac:dyDescent="0.25">
      <c r="C20" s="1"/>
    </row>
    <row r="21" spans="1:12" x14ac:dyDescent="0.25">
      <c r="A21" s="21" t="s">
        <v>10</v>
      </c>
      <c r="B21" s="52">
        <f>SUM(B29:B1011)</f>
        <v>0</v>
      </c>
    </row>
    <row r="22" spans="1:12" ht="15.75" x14ac:dyDescent="0.25">
      <c r="A22" s="21" t="s">
        <v>12</v>
      </c>
      <c r="B22" s="52">
        <f>SUM(C28:C64)</f>
        <v>0</v>
      </c>
      <c r="C22" s="66" t="str">
        <f>IF(B5=B22,"CONTROLLO OK","CONTROLLO KO")</f>
        <v>CONTROLLO OK</v>
      </c>
      <c r="D22" s="5" t="s">
        <v>33</v>
      </c>
    </row>
    <row r="23" spans="1:12" x14ac:dyDescent="0.25">
      <c r="A23" s="21" t="s">
        <v>11</v>
      </c>
      <c r="B23" s="52">
        <f>COUNTA(A29:A1011)</f>
        <v>0</v>
      </c>
    </row>
    <row r="24" spans="1:12" hidden="1" x14ac:dyDescent="0.25">
      <c r="A24" s="58" t="s">
        <v>75</v>
      </c>
      <c r="B24" s="52">
        <f>IFERROR(SUM(K:K),0)</f>
        <v>0</v>
      </c>
      <c r="C24" s="1"/>
    </row>
    <row r="25" spans="1:12" hidden="1" x14ac:dyDescent="0.25">
      <c r="A25" s="58" t="s">
        <v>71</v>
      </c>
      <c r="B25" s="55">
        <f>'Dati generali'!E13-'Ripartizione utenze'!B24</f>
        <v>0</v>
      </c>
      <c r="D25" s="51" t="s">
        <v>72</v>
      </c>
      <c r="E25" s="56">
        <f>MAX(K:K)</f>
        <v>0</v>
      </c>
    </row>
    <row r="26" spans="1:12" hidden="1" x14ac:dyDescent="0.25">
      <c r="A26" s="58" t="s">
        <v>74</v>
      </c>
      <c r="B26" s="57">
        <f>IFERROR(SUM(L:L),"")</f>
        <v>0</v>
      </c>
    </row>
    <row r="28" spans="1:12" s="6" customFormat="1" x14ac:dyDescent="0.25">
      <c r="A28" s="6" t="s">
        <v>27</v>
      </c>
      <c r="B28" s="18" t="s">
        <v>9</v>
      </c>
      <c r="C28" s="18" t="s">
        <v>8</v>
      </c>
      <c r="D28" s="18" t="s">
        <v>1</v>
      </c>
      <c r="E28" s="18" t="s">
        <v>2</v>
      </c>
      <c r="F28" s="18" t="s">
        <v>3</v>
      </c>
      <c r="G28" s="18" t="s">
        <v>4</v>
      </c>
      <c r="H28" s="18" t="s">
        <v>5</v>
      </c>
      <c r="I28" s="18" t="s">
        <v>7</v>
      </c>
      <c r="J28" s="18" t="s">
        <v>25</v>
      </c>
      <c r="K28" s="19" t="s">
        <v>73</v>
      </c>
      <c r="L28" s="19" t="s">
        <v>91</v>
      </c>
    </row>
    <row r="29" spans="1:12" x14ac:dyDescent="0.25">
      <c r="A29" s="14"/>
      <c r="B29" s="14"/>
      <c r="C29" s="14"/>
      <c r="D29" s="1" t="str">
        <f>IF(Ripartizione[[#This Row],[Condomino]]="","",IFERROR(IF($B$2="Domestico Residente",Acqua_Dom_Res_TOT!F8,'Dati generali'!$E$4*(Ripartizione[[#This Row],[Consumo mc]]/'Ripartizione utenze'!$B$5)),""))</f>
        <v/>
      </c>
      <c r="E29" s="1" t="str">
        <f>IF(Ripartizione[[#This Row],[Condomino]]="","",IFERROR('Dati generali'!$E$5/'Ripartizione utenze'!$B$5*Ripartizione[[#This Row],[Consumo mc]],""))</f>
        <v/>
      </c>
      <c r="F29" s="1" t="str">
        <f>IF(Ripartizione[[#This Row],[Condomino]]="","",IFERROR('Dati generali'!$E$6/'Ripartizione utenze'!$B$5*Ripartizione[[#This Row],[Consumo mc]],""))</f>
        <v/>
      </c>
      <c r="G29" s="1" t="str">
        <f>IF(Ripartizione[[#This Row],[Condomino]]="","",IFERROR('Dati generali'!$E$7/'Ripartizione utenze'!$B$5*Ripartizione[[#This Row],[Consumo mc]],""))</f>
        <v/>
      </c>
      <c r="H29" s="1" t="str">
        <f>IF(Ripartizione[[#This Row],[Condomino]]="","",IFERROR('Dati generali'!$E$8/'Ripartizione utenze'!$F$3,""))</f>
        <v/>
      </c>
      <c r="I29" s="25" t="str">
        <f>IF(Ripartizione[[#This Row],[Condomino]]="","",IFERROR(ROUND(('Dati generali'!$E$9/'Ripartizione utenze'!$F$3),4),""))</f>
        <v/>
      </c>
      <c r="J29" s="25" t="str">
        <f>IF(Ripartizione[[#This Row],[Condomino]]="","",IFERROR(ROUND(('Dati generali'!$E$11/'Ripartizione utenze'!$F$3),3),""))</f>
        <v/>
      </c>
      <c r="K29" s="25">
        <f>ROUND(SUM(Ripartizione[[#This Row],[Quota Acqua]:[Altri addebiti/Accrediti]]),2)</f>
        <v>0</v>
      </c>
      <c r="L29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30" spans="1:12" x14ac:dyDescent="0.25">
      <c r="A30" s="14"/>
      <c r="B30" s="14"/>
      <c r="C30" s="14"/>
      <c r="D30" s="1" t="str">
        <f>IF(Ripartizione[[#This Row],[Condomino]]="","",IFERROR(IF($B$2="Domestico Residente",Acqua_Dom_Res_TOT!F9,'Dati generali'!$E$4*(Ripartizione[[#This Row],[Consumo mc]]/'Ripartizione utenze'!$B$5)),""))</f>
        <v/>
      </c>
      <c r="E30" s="1" t="str">
        <f>IF(Ripartizione[[#This Row],[Condomino]]="","",IFERROR('Dati generali'!$E$5/'Ripartizione utenze'!$B$5*Ripartizione[[#This Row],[Consumo mc]],""))</f>
        <v/>
      </c>
      <c r="F30" s="1" t="str">
        <f>IF(Ripartizione[[#This Row],[Condomino]]="","",IFERROR('Dati generali'!$E$6/'Ripartizione utenze'!$B$5*Ripartizione[[#This Row],[Consumo mc]],""))</f>
        <v/>
      </c>
      <c r="G30" s="1" t="str">
        <f>IF(Ripartizione[[#This Row],[Condomino]]="","",IFERROR('Dati generali'!$E$7/'Ripartizione utenze'!$B$5*Ripartizione[[#This Row],[Consumo mc]],""))</f>
        <v/>
      </c>
      <c r="H30" s="1" t="str">
        <f>IF(Ripartizione[[#This Row],[Condomino]]="","",IFERROR('Dati generali'!$E$8/'Ripartizione utenze'!$F$3,""))</f>
        <v/>
      </c>
      <c r="I30" s="25" t="str">
        <f>IF(Ripartizione[[#This Row],[Condomino]]="","",IFERROR(ROUND(('Dati generali'!$E$9/'Ripartizione utenze'!$F$3),4),""))</f>
        <v/>
      </c>
      <c r="J30" s="25" t="str">
        <f>IF(Ripartizione[[#This Row],[Condomino]]="","",IFERROR(ROUND(('Dati generali'!$E$11/'Ripartizione utenze'!$F$3),3),""))</f>
        <v/>
      </c>
      <c r="K30" s="25">
        <f>ROUND(SUM(Ripartizione[[#This Row],[Quota Acqua]:[Altri addebiti/Accrediti]]),2)</f>
        <v>0</v>
      </c>
      <c r="L30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31" spans="1:12" x14ac:dyDescent="0.25">
      <c r="A31" s="14"/>
      <c r="B31" s="14"/>
      <c r="C31" s="14"/>
      <c r="D31" s="1" t="str">
        <f>IF(Ripartizione[[#This Row],[Condomino]]="","",IFERROR(IF($B$2="Domestico Residente",Acqua_Dom_Res_TOT!F10,'Dati generali'!$E$4*(Ripartizione[[#This Row],[Consumo mc]]/'Ripartizione utenze'!$B$5)),""))</f>
        <v/>
      </c>
      <c r="E31" s="1" t="str">
        <f>IF(Ripartizione[[#This Row],[Condomino]]="","",IFERROR('Dati generali'!$E$5/'Ripartizione utenze'!$B$5*Ripartizione[[#This Row],[Consumo mc]],""))</f>
        <v/>
      </c>
      <c r="F31" s="1" t="str">
        <f>IF(Ripartizione[[#This Row],[Condomino]]="","",IFERROR('Dati generali'!$E$6/'Ripartizione utenze'!$B$5*Ripartizione[[#This Row],[Consumo mc]],""))</f>
        <v/>
      </c>
      <c r="G31" s="1" t="str">
        <f>IF(Ripartizione[[#This Row],[Condomino]]="","",IFERROR('Dati generali'!$E$7/'Ripartizione utenze'!$B$5*Ripartizione[[#This Row],[Consumo mc]],""))</f>
        <v/>
      </c>
      <c r="H31" s="1" t="str">
        <f>IF(Ripartizione[[#This Row],[Condomino]]="","",IFERROR('Dati generali'!$E$8/'Ripartizione utenze'!$F$3,""))</f>
        <v/>
      </c>
      <c r="I31" s="25" t="str">
        <f>IF(Ripartizione[[#This Row],[Condomino]]="","",IFERROR(ROUND(('Dati generali'!$E$9/'Ripartizione utenze'!$F$3),4),""))</f>
        <v/>
      </c>
      <c r="J31" s="25" t="str">
        <f>IF(Ripartizione[[#This Row],[Condomino]]="","",IFERROR(ROUND(('Dati generali'!$E$11/'Ripartizione utenze'!$F$3),3),""))</f>
        <v/>
      </c>
      <c r="K31" s="25">
        <f>ROUND(SUM(Ripartizione[[#This Row],[Quota Acqua]:[Altri addebiti/Accrediti]]),2)</f>
        <v>0</v>
      </c>
      <c r="L31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32" spans="1:12" x14ac:dyDescent="0.25">
      <c r="A32" s="14"/>
      <c r="B32" s="14"/>
      <c r="C32" s="14"/>
      <c r="D32" s="1" t="str">
        <f>IF(Ripartizione[[#This Row],[Condomino]]="","",IFERROR(IF($B$2="Domestico Residente",Acqua_Dom_Res_TOT!F11,'Dati generali'!$E$4*(Ripartizione[[#This Row],[Consumo mc]]/'Ripartizione utenze'!$B$5)),""))</f>
        <v/>
      </c>
      <c r="E32" s="1" t="str">
        <f>IF(Ripartizione[[#This Row],[Condomino]]="","",IFERROR('Dati generali'!$E$5/'Ripartizione utenze'!$B$5*Ripartizione[[#This Row],[Consumo mc]],""))</f>
        <v/>
      </c>
      <c r="F32" s="1" t="str">
        <f>IF(Ripartizione[[#This Row],[Condomino]]="","",IFERROR('Dati generali'!$E$6/'Ripartizione utenze'!$B$5*Ripartizione[[#This Row],[Consumo mc]],""))</f>
        <v/>
      </c>
      <c r="G32" s="1" t="str">
        <f>IF(Ripartizione[[#This Row],[Condomino]]="","",IFERROR('Dati generali'!$E$7/'Ripartizione utenze'!$B$5*Ripartizione[[#This Row],[Consumo mc]],""))</f>
        <v/>
      </c>
      <c r="H32" s="1" t="str">
        <f>IF(Ripartizione[[#This Row],[Condomino]]="","",IFERROR('Dati generali'!$E$8/'Ripartizione utenze'!$F$3,""))</f>
        <v/>
      </c>
      <c r="I32" s="25" t="str">
        <f>IF(Ripartizione[[#This Row],[Condomino]]="","",IFERROR(ROUND(('Dati generali'!$E$9/'Ripartizione utenze'!$F$3),4),""))</f>
        <v/>
      </c>
      <c r="J32" s="25" t="str">
        <f>IF(Ripartizione[[#This Row],[Condomino]]="","",IFERROR(ROUND(('Dati generali'!$E$11/'Ripartizione utenze'!$F$3),3),""))</f>
        <v/>
      </c>
      <c r="K32" s="25">
        <f>ROUND(SUM(Ripartizione[[#This Row],[Quota Acqua]:[Altri addebiti/Accrediti]]),2)</f>
        <v>0</v>
      </c>
      <c r="L32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33" spans="1:12" x14ac:dyDescent="0.25">
      <c r="A33" s="14"/>
      <c r="B33" s="14"/>
      <c r="C33" s="14"/>
      <c r="D33" s="1" t="str">
        <f>IF(Ripartizione[[#This Row],[Condomino]]="","",IFERROR(IF($B$2="Domestico Residente",Acqua_Dom_Res_TOT!F12,'Dati generali'!$E$4*(Ripartizione[[#This Row],[Consumo mc]]/'Ripartizione utenze'!$B$5)),""))</f>
        <v/>
      </c>
      <c r="E33" s="1" t="str">
        <f>IF(Ripartizione[[#This Row],[Condomino]]="","",IFERROR('Dati generali'!$E$5/'Ripartizione utenze'!$B$5*Ripartizione[[#This Row],[Consumo mc]],""))</f>
        <v/>
      </c>
      <c r="F33" s="1" t="str">
        <f>IF(Ripartizione[[#This Row],[Condomino]]="","",IFERROR('Dati generali'!$E$6/'Ripartizione utenze'!$B$5*Ripartizione[[#This Row],[Consumo mc]],""))</f>
        <v/>
      </c>
      <c r="G33" s="1" t="str">
        <f>IF(Ripartizione[[#This Row],[Condomino]]="","",IFERROR('Dati generali'!$E$7/'Ripartizione utenze'!$B$5*Ripartizione[[#This Row],[Consumo mc]],""))</f>
        <v/>
      </c>
      <c r="H33" s="1" t="str">
        <f>IF(Ripartizione[[#This Row],[Condomino]]="","",IFERROR('Dati generali'!$E$8/'Ripartizione utenze'!$F$3,""))</f>
        <v/>
      </c>
      <c r="I33" s="25" t="str">
        <f>IF(Ripartizione[[#This Row],[Condomino]]="","",IFERROR(ROUND(('Dati generali'!$E$9/'Ripartizione utenze'!$F$3),4),""))</f>
        <v/>
      </c>
      <c r="J33" s="25" t="str">
        <f>IF(Ripartizione[[#This Row],[Condomino]]="","",IFERROR(ROUND(('Dati generali'!$E$11/'Ripartizione utenze'!$F$3),3),""))</f>
        <v/>
      </c>
      <c r="K33" s="25">
        <f>ROUND(SUM(Ripartizione[[#This Row],[Quota Acqua]:[Altri addebiti/Accrediti]]),2)</f>
        <v>0</v>
      </c>
      <c r="L33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34" spans="1:12" x14ac:dyDescent="0.25">
      <c r="A34" s="14"/>
      <c r="B34" s="14"/>
      <c r="C34" s="14"/>
      <c r="D34" s="1" t="str">
        <f>IF(Ripartizione[[#This Row],[Condomino]]="","",IFERROR(IF($B$2="Domestico Residente",Acqua_Dom_Res_TOT!F13,'Dati generali'!$E$4*(Ripartizione[[#This Row],[Consumo mc]]/'Ripartizione utenze'!$B$5)),""))</f>
        <v/>
      </c>
      <c r="E34" s="1" t="str">
        <f>IF(Ripartizione[[#This Row],[Condomino]]="","",IFERROR('Dati generali'!$E$5/'Ripartizione utenze'!$B$5*Ripartizione[[#This Row],[Consumo mc]],""))</f>
        <v/>
      </c>
      <c r="F34" s="1" t="str">
        <f>IF(Ripartizione[[#This Row],[Condomino]]="","",IFERROR('Dati generali'!$E$6/'Ripartizione utenze'!$B$5*Ripartizione[[#This Row],[Consumo mc]],""))</f>
        <v/>
      </c>
      <c r="G34" s="1" t="str">
        <f>IF(Ripartizione[[#This Row],[Condomino]]="","",IFERROR('Dati generali'!$E$7/'Ripartizione utenze'!$B$5*Ripartizione[[#This Row],[Consumo mc]],""))</f>
        <v/>
      </c>
      <c r="H34" s="1" t="str">
        <f>IF(Ripartizione[[#This Row],[Condomino]]="","",IFERROR('Dati generali'!$E$8/'Ripartizione utenze'!$F$3,""))</f>
        <v/>
      </c>
      <c r="I34" s="25" t="str">
        <f>IF(Ripartizione[[#This Row],[Condomino]]="","",IFERROR(ROUND(('Dati generali'!$E$9/'Ripartizione utenze'!$F$3),4),""))</f>
        <v/>
      </c>
      <c r="J34" s="25" t="str">
        <f>IF(Ripartizione[[#This Row],[Condomino]]="","",IFERROR(ROUND(('Dati generali'!$E$11/'Ripartizione utenze'!$F$3),3),""))</f>
        <v/>
      </c>
      <c r="K34" s="25">
        <f>ROUND(SUM(Ripartizione[[#This Row],[Quota Acqua]:[Altri addebiti/Accrediti]]),2)</f>
        <v>0</v>
      </c>
      <c r="L34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35" spans="1:12" x14ac:dyDescent="0.25">
      <c r="A35" s="14"/>
      <c r="B35" s="14"/>
      <c r="C35" s="14"/>
      <c r="D35" s="1" t="str">
        <f>IF(Ripartizione[[#This Row],[Condomino]]="","",IFERROR(IF($B$2="Domestico Residente",Acqua_Dom_Res_TOT!F14,'Dati generali'!$E$4*(Ripartizione[[#This Row],[Consumo mc]]/'Ripartizione utenze'!$B$5)),""))</f>
        <v/>
      </c>
      <c r="E35" s="1" t="str">
        <f>IF(Ripartizione[[#This Row],[Condomino]]="","",IFERROR('Dati generali'!$E$5/'Ripartizione utenze'!$B$5*Ripartizione[[#This Row],[Consumo mc]],""))</f>
        <v/>
      </c>
      <c r="F35" s="1" t="str">
        <f>IF(Ripartizione[[#This Row],[Condomino]]="","",IFERROR('Dati generali'!$E$6/'Ripartizione utenze'!$B$5*Ripartizione[[#This Row],[Consumo mc]],""))</f>
        <v/>
      </c>
      <c r="G35" s="1" t="str">
        <f>IF(Ripartizione[[#This Row],[Condomino]]="","",IFERROR('Dati generali'!$E$7/'Ripartizione utenze'!$B$5*Ripartizione[[#This Row],[Consumo mc]],""))</f>
        <v/>
      </c>
      <c r="H35" s="1" t="str">
        <f>IF(Ripartizione[[#This Row],[Condomino]]="","",IFERROR('Dati generali'!$E$8/'Ripartizione utenze'!$F$3,""))</f>
        <v/>
      </c>
      <c r="I35" s="25" t="str">
        <f>IF(Ripartizione[[#This Row],[Condomino]]="","",IFERROR(ROUND(('Dati generali'!$E$9/'Ripartizione utenze'!$F$3),4),""))</f>
        <v/>
      </c>
      <c r="J35" s="25" t="str">
        <f>IF(Ripartizione[[#This Row],[Condomino]]="","",IFERROR(ROUND(('Dati generali'!$E$11/'Ripartizione utenze'!$F$3),3),""))</f>
        <v/>
      </c>
      <c r="K35" s="25">
        <f>ROUND(SUM(Ripartizione[[#This Row],[Quota Acqua]:[Altri addebiti/Accrediti]]),2)</f>
        <v>0</v>
      </c>
      <c r="L35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36" spans="1:12" x14ac:dyDescent="0.25">
      <c r="A36" s="14"/>
      <c r="B36" s="14"/>
      <c r="C36" s="14"/>
      <c r="D36" s="1" t="str">
        <f>IF(Ripartizione[[#This Row],[Condomino]]="","",IFERROR(IF($B$2="Domestico Residente",Acqua_Dom_Res_TOT!F15,'Dati generali'!$E$4*(Ripartizione[[#This Row],[Consumo mc]]/'Ripartizione utenze'!$B$5)),""))</f>
        <v/>
      </c>
      <c r="E36" s="1" t="str">
        <f>IF(Ripartizione[[#This Row],[Condomino]]="","",IFERROR('Dati generali'!$E$5/'Ripartizione utenze'!$B$5*Ripartizione[[#This Row],[Consumo mc]],""))</f>
        <v/>
      </c>
      <c r="F36" s="1" t="str">
        <f>IF(Ripartizione[[#This Row],[Condomino]]="","",IFERROR('Dati generali'!$E$6/'Ripartizione utenze'!$B$5*Ripartizione[[#This Row],[Consumo mc]],""))</f>
        <v/>
      </c>
      <c r="G36" s="1" t="str">
        <f>IF(Ripartizione[[#This Row],[Condomino]]="","",IFERROR('Dati generali'!$E$7/'Ripartizione utenze'!$B$5*Ripartizione[[#This Row],[Consumo mc]],""))</f>
        <v/>
      </c>
      <c r="H36" s="1" t="str">
        <f>IF(Ripartizione[[#This Row],[Condomino]]="","",IFERROR('Dati generali'!$E$8/'Ripartizione utenze'!$F$3,""))</f>
        <v/>
      </c>
      <c r="I36" s="25" t="str">
        <f>IF(Ripartizione[[#This Row],[Condomino]]="","",IFERROR(ROUND(('Dati generali'!$E$9/'Ripartizione utenze'!$F$3),4),""))</f>
        <v/>
      </c>
      <c r="J36" s="25" t="str">
        <f>IF(Ripartizione[[#This Row],[Condomino]]="","",IFERROR(ROUND(('Dati generali'!$E$11/'Ripartizione utenze'!$F$3),3),""))</f>
        <v/>
      </c>
      <c r="K36" s="25">
        <f>ROUND(SUM(Ripartizione[[#This Row],[Quota Acqua]:[Altri addebiti/Accrediti]]),2)</f>
        <v>0</v>
      </c>
      <c r="L36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37" spans="1:12" x14ac:dyDescent="0.25">
      <c r="A37" s="14"/>
      <c r="B37" s="14"/>
      <c r="C37" s="14"/>
      <c r="D37" s="1" t="str">
        <f>IF(Ripartizione[[#This Row],[Condomino]]="","",IFERROR(IF($B$2="Domestico Residente",Acqua_Dom_Res_TOT!F16,'Dati generali'!$E$4*(Ripartizione[[#This Row],[Consumo mc]]/'Ripartizione utenze'!$B$5)),""))</f>
        <v/>
      </c>
      <c r="E37" s="1" t="str">
        <f>IF(Ripartizione[[#This Row],[Condomino]]="","",IFERROR('Dati generali'!$E$5/'Ripartizione utenze'!$B$5*Ripartizione[[#This Row],[Consumo mc]],""))</f>
        <v/>
      </c>
      <c r="F37" s="1" t="str">
        <f>IF(Ripartizione[[#This Row],[Condomino]]="","",IFERROR('Dati generali'!$E$6/'Ripartizione utenze'!$B$5*Ripartizione[[#This Row],[Consumo mc]],""))</f>
        <v/>
      </c>
      <c r="G37" s="1" t="str">
        <f>IF(Ripartizione[[#This Row],[Condomino]]="","",IFERROR('Dati generali'!$E$7/'Ripartizione utenze'!$B$5*Ripartizione[[#This Row],[Consumo mc]],""))</f>
        <v/>
      </c>
      <c r="H37" s="1" t="str">
        <f>IF(Ripartizione[[#This Row],[Condomino]]="","",IFERROR('Dati generali'!$E$8/'Ripartizione utenze'!$F$3,""))</f>
        <v/>
      </c>
      <c r="I37" s="25" t="str">
        <f>IF(Ripartizione[[#This Row],[Condomino]]="","",IFERROR(ROUND(('Dati generali'!$E$9/'Ripartizione utenze'!$F$3),4),""))</f>
        <v/>
      </c>
      <c r="J37" s="25" t="str">
        <f>IF(Ripartizione[[#This Row],[Condomino]]="","",IFERROR(ROUND(('Dati generali'!$E$11/'Ripartizione utenze'!$F$3),3),""))</f>
        <v/>
      </c>
      <c r="K37" s="25">
        <f>ROUND(SUM(Ripartizione[[#This Row],[Quota Acqua]:[Altri addebiti/Accrediti]]),2)</f>
        <v>0</v>
      </c>
      <c r="L37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38" spans="1:12" x14ac:dyDescent="0.25">
      <c r="A38" s="14"/>
      <c r="B38" s="14"/>
      <c r="C38" s="14"/>
      <c r="D38" s="1" t="str">
        <f>IF(Ripartizione[[#This Row],[Condomino]]="","",IFERROR(IF($B$2="Domestico Residente",Acqua_Dom_Res_TOT!F17,'Dati generali'!$E$4*(Ripartizione[[#This Row],[Consumo mc]]/'Ripartizione utenze'!$B$5)),""))</f>
        <v/>
      </c>
      <c r="E38" s="1" t="str">
        <f>IF(Ripartizione[[#This Row],[Condomino]]="","",IFERROR('Dati generali'!$E$5/'Ripartizione utenze'!$B$5*Ripartizione[[#This Row],[Consumo mc]],""))</f>
        <v/>
      </c>
      <c r="F38" s="1" t="str">
        <f>IF(Ripartizione[[#This Row],[Condomino]]="","",IFERROR('Dati generali'!$E$6/'Ripartizione utenze'!$B$5*Ripartizione[[#This Row],[Consumo mc]],""))</f>
        <v/>
      </c>
      <c r="G38" s="1" t="str">
        <f>IF(Ripartizione[[#This Row],[Condomino]]="","",IFERROR('Dati generali'!$E$7/'Ripartizione utenze'!$B$5*Ripartizione[[#This Row],[Consumo mc]],""))</f>
        <v/>
      </c>
      <c r="H38" s="1" t="str">
        <f>IF(Ripartizione[[#This Row],[Condomino]]="","",IFERROR('Dati generali'!$E$8/'Ripartizione utenze'!$F$3,""))</f>
        <v/>
      </c>
      <c r="I38" s="25" t="str">
        <f>IF(Ripartizione[[#This Row],[Condomino]]="","",IFERROR(ROUND(('Dati generali'!$E$9/'Ripartizione utenze'!$F$3),4),""))</f>
        <v/>
      </c>
      <c r="J38" s="25" t="str">
        <f>IF(Ripartizione[[#This Row],[Condomino]]="","",IFERROR(ROUND(('Dati generali'!$E$11/'Ripartizione utenze'!$F$3),3),""))</f>
        <v/>
      </c>
      <c r="K38" s="25">
        <f>ROUND(SUM(Ripartizione[[#This Row],[Quota Acqua]:[Altri addebiti/Accrediti]]),2)</f>
        <v>0</v>
      </c>
      <c r="L38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39" spans="1:12" x14ac:dyDescent="0.25">
      <c r="A39" s="14"/>
      <c r="B39" s="14"/>
      <c r="C39" s="14"/>
      <c r="D39" s="1" t="str">
        <f>IF(Ripartizione[[#This Row],[Condomino]]="","",IFERROR(IF($B$2="Domestico Residente",Acqua_Dom_Res_TOT!F18,'Dati generali'!$E$4*(Ripartizione[[#This Row],[Consumo mc]]/'Ripartizione utenze'!$B$5)),""))</f>
        <v/>
      </c>
      <c r="E39" s="1" t="str">
        <f>IF(Ripartizione[[#This Row],[Condomino]]="","",IFERROR('Dati generali'!$E$5/'Ripartizione utenze'!$B$5*Ripartizione[[#This Row],[Consumo mc]],""))</f>
        <v/>
      </c>
      <c r="F39" s="1" t="str">
        <f>IF(Ripartizione[[#This Row],[Condomino]]="","",IFERROR('Dati generali'!$E$6/'Ripartizione utenze'!$B$5*Ripartizione[[#This Row],[Consumo mc]],""))</f>
        <v/>
      </c>
      <c r="G39" s="1" t="str">
        <f>IF(Ripartizione[[#This Row],[Condomino]]="","",IFERROR('Dati generali'!$E$7/'Ripartizione utenze'!$B$5*Ripartizione[[#This Row],[Consumo mc]],""))</f>
        <v/>
      </c>
      <c r="H39" s="1" t="str">
        <f>IF(Ripartizione[[#This Row],[Condomino]]="","",IFERROR('Dati generali'!$E$8/'Ripartizione utenze'!$F$3,""))</f>
        <v/>
      </c>
      <c r="I39" s="25" t="str">
        <f>IF(Ripartizione[[#This Row],[Condomino]]="","",IFERROR(ROUND(('Dati generali'!$E$9/'Ripartizione utenze'!$F$3),4),""))</f>
        <v/>
      </c>
      <c r="J39" s="25" t="str">
        <f>IF(Ripartizione[[#This Row],[Condomino]]="","",IFERROR(ROUND(('Dati generali'!$E$11/'Ripartizione utenze'!$F$3),3),""))</f>
        <v/>
      </c>
      <c r="K39" s="25">
        <f>ROUND(SUM(Ripartizione[[#This Row],[Quota Acqua]:[Altri addebiti/Accrediti]]),2)</f>
        <v>0</v>
      </c>
      <c r="L39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40" spans="1:12" x14ac:dyDescent="0.25">
      <c r="A40" s="14"/>
      <c r="B40" s="14"/>
      <c r="C40" s="14"/>
      <c r="D40" s="1" t="str">
        <f>IF(Ripartizione[[#This Row],[Condomino]]="","",IFERROR(IF($B$2="Domestico Residente",Acqua_Dom_Res_TOT!F19,'Dati generali'!$E$4*(Ripartizione[[#This Row],[Consumo mc]]/'Ripartizione utenze'!$B$5)),""))</f>
        <v/>
      </c>
      <c r="E40" s="1" t="str">
        <f>IF(Ripartizione[[#This Row],[Condomino]]="","",IFERROR('Dati generali'!$E$5/'Ripartizione utenze'!$B$5*Ripartizione[[#This Row],[Consumo mc]],""))</f>
        <v/>
      </c>
      <c r="F40" s="1" t="str">
        <f>IF(Ripartizione[[#This Row],[Condomino]]="","",IFERROR('Dati generali'!$E$6/'Ripartizione utenze'!$B$5*Ripartizione[[#This Row],[Consumo mc]],""))</f>
        <v/>
      </c>
      <c r="G40" s="1" t="str">
        <f>IF(Ripartizione[[#This Row],[Condomino]]="","",IFERROR('Dati generali'!$E$7/'Ripartizione utenze'!$B$5*Ripartizione[[#This Row],[Consumo mc]],""))</f>
        <v/>
      </c>
      <c r="H40" s="1" t="str">
        <f>IF(Ripartizione[[#This Row],[Condomino]]="","",IFERROR('Dati generali'!$E$8/'Ripartizione utenze'!$F$3,""))</f>
        <v/>
      </c>
      <c r="I40" s="25" t="str">
        <f>IF(Ripartizione[[#This Row],[Condomino]]="","",IFERROR(ROUND(('Dati generali'!$E$9/'Ripartizione utenze'!$F$3),4),""))</f>
        <v/>
      </c>
      <c r="J40" s="25" t="str">
        <f>IF(Ripartizione[[#This Row],[Condomino]]="","",IFERROR(ROUND(('Dati generali'!$E$11/'Ripartizione utenze'!$F$3),3),""))</f>
        <v/>
      </c>
      <c r="K40" s="25">
        <f>ROUND(SUM(Ripartizione[[#This Row],[Quota Acqua]:[Altri addebiti/Accrediti]]),2)</f>
        <v>0</v>
      </c>
      <c r="L40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41" spans="1:12" x14ac:dyDescent="0.25">
      <c r="A41" s="14"/>
      <c r="B41" s="14"/>
      <c r="C41" s="14"/>
      <c r="D41" s="1" t="str">
        <f>IF(Ripartizione[[#This Row],[Condomino]]="","",IFERROR(IF($B$2="Domestico Residente",Acqua_Dom_Res_TOT!F20,'Dati generali'!$E$4*(Ripartizione[[#This Row],[Consumo mc]]/'Ripartizione utenze'!$B$5)),""))</f>
        <v/>
      </c>
      <c r="E41" s="1" t="str">
        <f>IF(Ripartizione[[#This Row],[Condomino]]="","",IFERROR('Dati generali'!$E$5/'Ripartizione utenze'!$B$5*Ripartizione[[#This Row],[Consumo mc]],""))</f>
        <v/>
      </c>
      <c r="F41" s="1" t="str">
        <f>IF(Ripartizione[[#This Row],[Condomino]]="","",IFERROR('Dati generali'!$E$6/'Ripartizione utenze'!$B$5*Ripartizione[[#This Row],[Consumo mc]],""))</f>
        <v/>
      </c>
      <c r="G41" s="1" t="str">
        <f>IF(Ripartizione[[#This Row],[Condomino]]="","",IFERROR('Dati generali'!$E$7/'Ripartizione utenze'!$B$5*Ripartizione[[#This Row],[Consumo mc]],""))</f>
        <v/>
      </c>
      <c r="H41" s="1" t="str">
        <f>IF(Ripartizione[[#This Row],[Condomino]]="","",IFERROR('Dati generali'!$E$8/'Ripartizione utenze'!$F$3,""))</f>
        <v/>
      </c>
      <c r="I41" s="25" t="str">
        <f>IF(Ripartizione[[#This Row],[Condomino]]="","",IFERROR(ROUND(('Dati generali'!$E$9/'Ripartizione utenze'!$F$3),4),""))</f>
        <v/>
      </c>
      <c r="J41" s="25" t="str">
        <f>IF(Ripartizione[[#This Row],[Condomino]]="","",IFERROR(ROUND(('Dati generali'!$E$11/'Ripartizione utenze'!$F$3),3),""))</f>
        <v/>
      </c>
      <c r="K41" s="25">
        <f>ROUND(SUM(Ripartizione[[#This Row],[Quota Acqua]:[Altri addebiti/Accrediti]]),2)</f>
        <v>0</v>
      </c>
      <c r="L41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42" spans="1:12" x14ac:dyDescent="0.25">
      <c r="A42" s="14"/>
      <c r="B42" s="14"/>
      <c r="C42" s="14"/>
      <c r="D42" s="1" t="str">
        <f>IF(Ripartizione[[#This Row],[Condomino]]="","",IFERROR(IF($B$2="Domestico Residente",Acqua_Dom_Res_TOT!F21,'Dati generali'!$E$4*(Ripartizione[[#This Row],[Consumo mc]]/'Ripartizione utenze'!$B$5)),""))</f>
        <v/>
      </c>
      <c r="E42" s="1" t="str">
        <f>IF(Ripartizione[[#This Row],[Condomino]]="","",IFERROR('Dati generali'!$E$5/'Ripartizione utenze'!$B$5*Ripartizione[[#This Row],[Consumo mc]],""))</f>
        <v/>
      </c>
      <c r="F42" s="1" t="str">
        <f>IF(Ripartizione[[#This Row],[Condomino]]="","",IFERROR('Dati generali'!$E$6/'Ripartizione utenze'!$B$5*Ripartizione[[#This Row],[Consumo mc]],""))</f>
        <v/>
      </c>
      <c r="G42" s="1" t="str">
        <f>IF(Ripartizione[[#This Row],[Condomino]]="","",IFERROR('Dati generali'!$E$7/'Ripartizione utenze'!$B$5*Ripartizione[[#This Row],[Consumo mc]],""))</f>
        <v/>
      </c>
      <c r="H42" s="1" t="str">
        <f>IF(Ripartizione[[#This Row],[Condomino]]="","",IFERROR('Dati generali'!$E$8/'Ripartizione utenze'!$F$3,""))</f>
        <v/>
      </c>
      <c r="I42" s="25" t="str">
        <f>IF(Ripartizione[[#This Row],[Condomino]]="","",IFERROR(ROUND(('Dati generali'!$E$9/'Ripartizione utenze'!$F$3),4),""))</f>
        <v/>
      </c>
      <c r="J42" s="25" t="str">
        <f>IF(Ripartizione[[#This Row],[Condomino]]="","",IFERROR(ROUND(('Dati generali'!$E$11/'Ripartizione utenze'!$F$3),3),""))</f>
        <v/>
      </c>
      <c r="K42" s="25">
        <f>ROUND(SUM(Ripartizione[[#This Row],[Quota Acqua]:[Altri addebiti/Accrediti]]),2)</f>
        <v>0</v>
      </c>
      <c r="L42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43" spans="1:12" x14ac:dyDescent="0.25">
      <c r="A43" s="14"/>
      <c r="B43" s="14"/>
      <c r="C43" s="14"/>
      <c r="D43" s="1" t="str">
        <f>IF(Ripartizione[[#This Row],[Condomino]]="","",IFERROR(IF($B$2="Domestico Residente",Acqua_Dom_Res_TOT!F22,'Dati generali'!$E$4*(Ripartizione[[#This Row],[Consumo mc]]/'Ripartizione utenze'!$B$5)),""))</f>
        <v/>
      </c>
      <c r="E43" s="1" t="str">
        <f>IF(Ripartizione[[#This Row],[Condomino]]="","",IFERROR('Dati generali'!$E$5/'Ripartizione utenze'!$B$5*Ripartizione[[#This Row],[Consumo mc]],""))</f>
        <v/>
      </c>
      <c r="F43" s="1" t="str">
        <f>IF(Ripartizione[[#This Row],[Condomino]]="","",IFERROR('Dati generali'!$E$6/'Ripartizione utenze'!$B$5*Ripartizione[[#This Row],[Consumo mc]],""))</f>
        <v/>
      </c>
      <c r="G43" s="1" t="str">
        <f>IF(Ripartizione[[#This Row],[Condomino]]="","",IFERROR('Dati generali'!$E$7/'Ripartizione utenze'!$B$5*Ripartizione[[#This Row],[Consumo mc]],""))</f>
        <v/>
      </c>
      <c r="H43" s="1" t="str">
        <f>IF(Ripartizione[[#This Row],[Condomino]]="","",IFERROR('Dati generali'!$E$8/'Ripartizione utenze'!$F$3,""))</f>
        <v/>
      </c>
      <c r="I43" s="25" t="str">
        <f>IF(Ripartizione[[#This Row],[Condomino]]="","",IFERROR(ROUND(('Dati generali'!$E$9/'Ripartizione utenze'!$F$3),4),""))</f>
        <v/>
      </c>
      <c r="J43" s="25" t="str">
        <f>IF(Ripartizione[[#This Row],[Condomino]]="","",IFERROR(ROUND(('Dati generali'!$E$11/'Ripartizione utenze'!$F$3),3),""))</f>
        <v/>
      </c>
      <c r="K43" s="25">
        <f>ROUND(SUM(Ripartizione[[#This Row],[Quota Acqua]:[Altri addebiti/Accrediti]]),2)</f>
        <v>0</v>
      </c>
      <c r="L43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44" spans="1:12" x14ac:dyDescent="0.25">
      <c r="A44" s="14"/>
      <c r="B44" s="14"/>
      <c r="C44" s="14"/>
      <c r="D44" s="1" t="str">
        <f>IF(Ripartizione[[#This Row],[Condomino]]="","",IFERROR(IF($B$2="Domestico Residente",Acqua_Dom_Res_TOT!F23,'Dati generali'!$E$4*(Ripartizione[[#This Row],[Consumo mc]]/'Ripartizione utenze'!$B$5)),""))</f>
        <v/>
      </c>
      <c r="E44" s="1" t="str">
        <f>IF(Ripartizione[[#This Row],[Condomino]]="","",IFERROR('Dati generali'!$E$5/'Ripartizione utenze'!$B$5*Ripartizione[[#This Row],[Consumo mc]],""))</f>
        <v/>
      </c>
      <c r="F44" s="1" t="str">
        <f>IF(Ripartizione[[#This Row],[Condomino]]="","",IFERROR('Dati generali'!$E$6/'Ripartizione utenze'!$B$5*Ripartizione[[#This Row],[Consumo mc]],""))</f>
        <v/>
      </c>
      <c r="G44" s="1" t="str">
        <f>IF(Ripartizione[[#This Row],[Condomino]]="","",IFERROR('Dati generali'!$E$7/'Ripartizione utenze'!$B$5*Ripartizione[[#This Row],[Consumo mc]],""))</f>
        <v/>
      </c>
      <c r="H44" s="1" t="str">
        <f>IF(Ripartizione[[#This Row],[Condomino]]="","",IFERROR('Dati generali'!$E$8/'Ripartizione utenze'!$F$3,""))</f>
        <v/>
      </c>
      <c r="I44" s="25" t="str">
        <f>IF(Ripartizione[[#This Row],[Condomino]]="","",IFERROR(ROUND(('Dati generali'!$E$9/'Ripartizione utenze'!$F$3),4),""))</f>
        <v/>
      </c>
      <c r="J44" s="25" t="str">
        <f>IF(Ripartizione[[#This Row],[Condomino]]="","",IFERROR(ROUND(('Dati generali'!$E$11/'Ripartizione utenze'!$F$3),3),""))</f>
        <v/>
      </c>
      <c r="K44" s="25">
        <f>ROUND(SUM(Ripartizione[[#This Row],[Quota Acqua]:[Altri addebiti/Accrediti]]),2)</f>
        <v>0</v>
      </c>
      <c r="L44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45" spans="1:12" x14ac:dyDescent="0.25">
      <c r="A45" s="14"/>
      <c r="B45" s="14"/>
      <c r="C45" s="14"/>
      <c r="D45" s="1" t="str">
        <f>IF(Ripartizione[[#This Row],[Condomino]]="","",IFERROR(IF($B$2="Domestico Residente",Acqua_Dom_Res_TOT!F24,'Dati generali'!$E$4*(Ripartizione[[#This Row],[Consumo mc]]/'Ripartizione utenze'!$B$5)),""))</f>
        <v/>
      </c>
      <c r="E45" s="1" t="str">
        <f>IF(Ripartizione[[#This Row],[Condomino]]="","",IFERROR('Dati generali'!$E$5/'Ripartizione utenze'!$B$5*Ripartizione[[#This Row],[Consumo mc]],""))</f>
        <v/>
      </c>
      <c r="F45" s="1" t="str">
        <f>IF(Ripartizione[[#This Row],[Condomino]]="","",IFERROR('Dati generali'!$E$6/'Ripartizione utenze'!$B$5*Ripartizione[[#This Row],[Consumo mc]],""))</f>
        <v/>
      </c>
      <c r="G45" s="1" t="str">
        <f>IF(Ripartizione[[#This Row],[Condomino]]="","",IFERROR('Dati generali'!$E$7/'Ripartizione utenze'!$B$5*Ripartizione[[#This Row],[Consumo mc]],""))</f>
        <v/>
      </c>
      <c r="H45" s="1" t="str">
        <f>IF(Ripartizione[[#This Row],[Condomino]]="","",IFERROR('Dati generali'!$E$8/'Ripartizione utenze'!$F$3,""))</f>
        <v/>
      </c>
      <c r="I45" s="25" t="str">
        <f>IF(Ripartizione[[#This Row],[Condomino]]="","",IFERROR(ROUND(('Dati generali'!$E$9/'Ripartizione utenze'!$F$3),4),""))</f>
        <v/>
      </c>
      <c r="J45" s="25" t="str">
        <f>IF(Ripartizione[[#This Row],[Condomino]]="","",IFERROR(ROUND(('Dati generali'!$E$11/'Ripartizione utenze'!$F$3),3),""))</f>
        <v/>
      </c>
      <c r="K45" s="25">
        <f>ROUND(SUM(Ripartizione[[#This Row],[Quota Acqua]:[Altri addebiti/Accrediti]]),2)</f>
        <v>0</v>
      </c>
      <c r="L45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46" spans="1:12" x14ac:dyDescent="0.25">
      <c r="A46" s="14"/>
      <c r="B46" s="14"/>
      <c r="C46" s="14"/>
      <c r="D46" s="1" t="str">
        <f>IF(Ripartizione[[#This Row],[Condomino]]="","",IFERROR(IF($B$2="Domestico Residente",Acqua_Dom_Res_TOT!F25,'Dati generali'!$E$4*(Ripartizione[[#This Row],[Consumo mc]]/'Ripartizione utenze'!$B$5)),""))</f>
        <v/>
      </c>
      <c r="E46" s="1" t="str">
        <f>IF(Ripartizione[[#This Row],[Condomino]]="","",IFERROR('Dati generali'!$E$5/'Ripartizione utenze'!$B$5*Ripartizione[[#This Row],[Consumo mc]],""))</f>
        <v/>
      </c>
      <c r="F46" s="1" t="str">
        <f>IF(Ripartizione[[#This Row],[Condomino]]="","",IFERROR('Dati generali'!$E$6/'Ripartizione utenze'!$B$5*Ripartizione[[#This Row],[Consumo mc]],""))</f>
        <v/>
      </c>
      <c r="G46" s="1" t="str">
        <f>IF(Ripartizione[[#This Row],[Condomino]]="","",IFERROR('Dati generali'!$E$7/'Ripartizione utenze'!$B$5*Ripartizione[[#This Row],[Consumo mc]],""))</f>
        <v/>
      </c>
      <c r="H46" s="1" t="str">
        <f>IF(Ripartizione[[#This Row],[Condomino]]="","",IFERROR('Dati generali'!$E$8/'Ripartizione utenze'!$F$3,""))</f>
        <v/>
      </c>
      <c r="I46" s="25" t="str">
        <f>IF(Ripartizione[[#This Row],[Condomino]]="","",IFERROR(ROUND(('Dati generali'!$E$9/'Ripartizione utenze'!$F$3),4),""))</f>
        <v/>
      </c>
      <c r="J46" s="25" t="str">
        <f>IF(Ripartizione[[#This Row],[Condomino]]="","",IFERROR(ROUND(('Dati generali'!$E$11/'Ripartizione utenze'!$F$3),3),""))</f>
        <v/>
      </c>
      <c r="K46" s="25">
        <f>ROUND(SUM(Ripartizione[[#This Row],[Quota Acqua]:[Altri addebiti/Accrediti]]),2)</f>
        <v>0</v>
      </c>
      <c r="L46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47" spans="1:12" x14ac:dyDescent="0.25">
      <c r="A47" s="14"/>
      <c r="B47" s="14"/>
      <c r="C47" s="14"/>
      <c r="D47" s="1" t="str">
        <f>IF(Ripartizione[[#This Row],[Condomino]]="","",IFERROR(IF($B$2="Domestico Residente",Acqua_Dom_Res_TOT!F26,'Dati generali'!$E$4*(Ripartizione[[#This Row],[Consumo mc]]/'Ripartizione utenze'!$B$5)),""))</f>
        <v/>
      </c>
      <c r="E47" s="1" t="str">
        <f>IF(Ripartizione[[#This Row],[Condomino]]="","",IFERROR('Dati generali'!$E$5/'Ripartizione utenze'!$B$5*Ripartizione[[#This Row],[Consumo mc]],""))</f>
        <v/>
      </c>
      <c r="F47" s="1" t="str">
        <f>IF(Ripartizione[[#This Row],[Condomino]]="","",IFERROR('Dati generali'!$E$6/'Ripartizione utenze'!$B$5*Ripartizione[[#This Row],[Consumo mc]],""))</f>
        <v/>
      </c>
      <c r="G47" s="1" t="str">
        <f>IF(Ripartizione[[#This Row],[Condomino]]="","",IFERROR('Dati generali'!$E$7/'Ripartizione utenze'!$B$5*Ripartizione[[#This Row],[Consumo mc]],""))</f>
        <v/>
      </c>
      <c r="H47" s="1" t="str">
        <f>IF(Ripartizione[[#This Row],[Condomino]]="","",IFERROR('Dati generali'!$E$8/'Ripartizione utenze'!$F$3,""))</f>
        <v/>
      </c>
      <c r="I47" s="25" t="str">
        <f>IF(Ripartizione[[#This Row],[Condomino]]="","",IFERROR(ROUND(('Dati generali'!$E$9/'Ripartizione utenze'!$F$3),4),""))</f>
        <v/>
      </c>
      <c r="J47" s="25" t="str">
        <f>IF(Ripartizione[[#This Row],[Condomino]]="","",IFERROR(ROUND(('Dati generali'!$E$11/'Ripartizione utenze'!$F$3),3),""))</f>
        <v/>
      </c>
      <c r="K47" s="25">
        <f>ROUND(SUM(Ripartizione[[#This Row],[Quota Acqua]:[Altri addebiti/Accrediti]]),2)</f>
        <v>0</v>
      </c>
      <c r="L47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48" spans="1:12" x14ac:dyDescent="0.25">
      <c r="A48" s="14"/>
      <c r="B48" s="14"/>
      <c r="C48" s="14"/>
      <c r="D48" s="1" t="str">
        <f>IF(Ripartizione[[#This Row],[Condomino]]="","",IFERROR(IF($B$2="Domestico Residente",Acqua_Dom_Res_TOT!F27,'Dati generali'!$E$4*(Ripartizione[[#This Row],[Consumo mc]]/'Ripartizione utenze'!$B$5)),""))</f>
        <v/>
      </c>
      <c r="E48" s="1" t="str">
        <f>IF(Ripartizione[[#This Row],[Condomino]]="","",IFERROR('Dati generali'!$E$5/'Ripartizione utenze'!$B$5*Ripartizione[[#This Row],[Consumo mc]],""))</f>
        <v/>
      </c>
      <c r="F48" s="1" t="str">
        <f>IF(Ripartizione[[#This Row],[Condomino]]="","",IFERROR('Dati generali'!$E$6/'Ripartizione utenze'!$B$5*Ripartizione[[#This Row],[Consumo mc]],""))</f>
        <v/>
      </c>
      <c r="G48" s="1" t="str">
        <f>IF(Ripartizione[[#This Row],[Condomino]]="","",IFERROR('Dati generali'!$E$7/'Ripartizione utenze'!$B$5*Ripartizione[[#This Row],[Consumo mc]],""))</f>
        <v/>
      </c>
      <c r="H48" s="1" t="str">
        <f>IF(Ripartizione[[#This Row],[Condomino]]="","",IFERROR('Dati generali'!$E$8/'Ripartizione utenze'!$F$3,""))</f>
        <v/>
      </c>
      <c r="I48" s="25" t="str">
        <f>IF(Ripartizione[[#This Row],[Condomino]]="","",IFERROR(ROUND(('Dati generali'!$E$9/'Ripartizione utenze'!$F$3),4),""))</f>
        <v/>
      </c>
      <c r="J48" s="25" t="str">
        <f>IF(Ripartizione[[#This Row],[Condomino]]="","",IFERROR(ROUND(('Dati generali'!$E$11/'Ripartizione utenze'!$F$3),3),""))</f>
        <v/>
      </c>
      <c r="K48" s="25">
        <f>ROUND(SUM(Ripartizione[[#This Row],[Quota Acqua]:[Altri addebiti/Accrediti]]),2)</f>
        <v>0</v>
      </c>
      <c r="L48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49" spans="1:12" x14ac:dyDescent="0.25">
      <c r="A49" s="14"/>
      <c r="B49" s="14"/>
      <c r="C49" s="14"/>
      <c r="D49" s="1" t="str">
        <f>IF(Ripartizione[[#This Row],[Condomino]]="","",IFERROR(IF($B$2="Domestico Residente",Acqua_Dom_Res_TOT!F28,'Dati generali'!$E$4*(Ripartizione[[#This Row],[Consumo mc]]/'Ripartizione utenze'!$B$5)),""))</f>
        <v/>
      </c>
      <c r="E49" s="1" t="str">
        <f>IF(Ripartizione[[#This Row],[Condomino]]="","",IFERROR('Dati generali'!$E$5/'Ripartizione utenze'!$B$5*Ripartizione[[#This Row],[Consumo mc]],""))</f>
        <v/>
      </c>
      <c r="F49" s="1" t="str">
        <f>IF(Ripartizione[[#This Row],[Condomino]]="","",IFERROR('Dati generali'!$E$6/'Ripartizione utenze'!$B$5*Ripartizione[[#This Row],[Consumo mc]],""))</f>
        <v/>
      </c>
      <c r="G49" s="1" t="str">
        <f>IF(Ripartizione[[#This Row],[Condomino]]="","",IFERROR('Dati generali'!$E$7/'Ripartizione utenze'!$B$5*Ripartizione[[#This Row],[Consumo mc]],""))</f>
        <v/>
      </c>
      <c r="H49" s="1" t="str">
        <f>IF(Ripartizione[[#This Row],[Condomino]]="","",IFERROR('Dati generali'!$E$8/'Ripartizione utenze'!$F$3,""))</f>
        <v/>
      </c>
      <c r="I49" s="25" t="str">
        <f>IF(Ripartizione[[#This Row],[Condomino]]="","",IFERROR(ROUND(('Dati generali'!$E$9/'Ripartizione utenze'!$F$3),4),""))</f>
        <v/>
      </c>
      <c r="J49" s="25" t="str">
        <f>IF(Ripartizione[[#This Row],[Condomino]]="","",IFERROR(ROUND(('Dati generali'!$E$11/'Ripartizione utenze'!$F$3),3),""))</f>
        <v/>
      </c>
      <c r="K49" s="25">
        <f>ROUND(SUM(Ripartizione[[#This Row],[Quota Acqua]:[Altri addebiti/Accrediti]]),2)</f>
        <v>0</v>
      </c>
      <c r="L49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50" spans="1:12" x14ac:dyDescent="0.25">
      <c r="A50" s="14"/>
      <c r="B50" s="14"/>
      <c r="C50" s="14"/>
      <c r="D50" s="1" t="str">
        <f>IF(Ripartizione[[#This Row],[Condomino]]="","",IFERROR(IF($B$2="Domestico Residente",Acqua_Dom_Res_TOT!F29,'Dati generali'!$E$4*(Ripartizione[[#This Row],[Consumo mc]]/'Ripartizione utenze'!$B$5)),""))</f>
        <v/>
      </c>
      <c r="E50" s="1" t="str">
        <f>IF(Ripartizione[[#This Row],[Condomino]]="","",IFERROR('Dati generali'!$E$5/'Ripartizione utenze'!$B$5*Ripartizione[[#This Row],[Consumo mc]],""))</f>
        <v/>
      </c>
      <c r="F50" s="1" t="str">
        <f>IF(Ripartizione[[#This Row],[Condomino]]="","",IFERROR('Dati generali'!$E$6/'Ripartizione utenze'!$B$5*Ripartizione[[#This Row],[Consumo mc]],""))</f>
        <v/>
      </c>
      <c r="G50" s="1" t="str">
        <f>IF(Ripartizione[[#This Row],[Condomino]]="","",IFERROR('Dati generali'!$E$7/'Ripartizione utenze'!$B$5*Ripartizione[[#This Row],[Consumo mc]],""))</f>
        <v/>
      </c>
      <c r="H50" s="1" t="str">
        <f>IF(Ripartizione[[#This Row],[Condomino]]="","",IFERROR('Dati generali'!$E$8/'Ripartizione utenze'!$F$3,""))</f>
        <v/>
      </c>
      <c r="I50" s="25" t="str">
        <f>IF(Ripartizione[[#This Row],[Condomino]]="","",IFERROR(ROUND(('Dati generali'!$E$9/'Ripartizione utenze'!$F$3),4),""))</f>
        <v/>
      </c>
      <c r="J50" s="25" t="str">
        <f>IF(Ripartizione[[#This Row],[Condomino]]="","",IFERROR(ROUND(('Dati generali'!$E$11/'Ripartizione utenze'!$F$3),3),""))</f>
        <v/>
      </c>
      <c r="K50" s="25">
        <f>ROUND(SUM(Ripartizione[[#This Row],[Quota Acqua]:[Altri addebiti/Accrediti]]),2)</f>
        <v>0</v>
      </c>
      <c r="L50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51" spans="1:12" x14ac:dyDescent="0.25">
      <c r="A51" s="14"/>
      <c r="B51" s="14"/>
      <c r="C51" s="14"/>
      <c r="D51" s="1" t="str">
        <f>IF(Ripartizione[[#This Row],[Condomino]]="","",IFERROR(IF($B$2="Domestico Residente",Acqua_Dom_Res_TOT!F30,'Dati generali'!$E$4*(Ripartizione[[#This Row],[Consumo mc]]/'Ripartizione utenze'!$B$5)),""))</f>
        <v/>
      </c>
      <c r="E51" s="1" t="str">
        <f>IF(Ripartizione[[#This Row],[Condomino]]="","",IFERROR('Dati generali'!$E$5/'Ripartizione utenze'!$B$5*Ripartizione[[#This Row],[Consumo mc]],""))</f>
        <v/>
      </c>
      <c r="F51" s="1" t="str">
        <f>IF(Ripartizione[[#This Row],[Condomino]]="","",IFERROR('Dati generali'!$E$6/'Ripartizione utenze'!$B$5*Ripartizione[[#This Row],[Consumo mc]],""))</f>
        <v/>
      </c>
      <c r="G51" s="1" t="str">
        <f>IF(Ripartizione[[#This Row],[Condomino]]="","",IFERROR('Dati generali'!$E$7/'Ripartizione utenze'!$B$5*Ripartizione[[#This Row],[Consumo mc]],""))</f>
        <v/>
      </c>
      <c r="H51" s="1" t="str">
        <f>IF(Ripartizione[[#This Row],[Condomino]]="","",IFERROR('Dati generali'!$E$8/'Ripartizione utenze'!$F$3,""))</f>
        <v/>
      </c>
      <c r="I51" s="25" t="str">
        <f>IF(Ripartizione[[#This Row],[Condomino]]="","",IFERROR(ROUND(('Dati generali'!$E$9/'Ripartizione utenze'!$F$3),4),""))</f>
        <v/>
      </c>
      <c r="J51" s="25" t="str">
        <f>IF(Ripartizione[[#This Row],[Condomino]]="","",IFERROR(ROUND(('Dati generali'!$E$11/'Ripartizione utenze'!$F$3),3),""))</f>
        <v/>
      </c>
      <c r="K51" s="25">
        <f>ROUND(SUM(Ripartizione[[#This Row],[Quota Acqua]:[Altri addebiti/Accrediti]]),2)</f>
        <v>0</v>
      </c>
      <c r="L51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52" spans="1:12" x14ac:dyDescent="0.25">
      <c r="A52" s="14"/>
      <c r="B52" s="14"/>
      <c r="C52" s="14"/>
      <c r="D52" s="1" t="str">
        <f>IF(Ripartizione[[#This Row],[Condomino]]="","",IFERROR(IF($B$2="Domestico Residente",Acqua_Dom_Res_TOT!F31,'Dati generali'!$E$4*(Ripartizione[[#This Row],[Consumo mc]]/'Ripartizione utenze'!$B$5)),""))</f>
        <v/>
      </c>
      <c r="E52" s="1" t="str">
        <f>IF(Ripartizione[[#This Row],[Condomino]]="","",IFERROR('Dati generali'!$E$5/'Ripartizione utenze'!$B$5*Ripartizione[[#This Row],[Consumo mc]],""))</f>
        <v/>
      </c>
      <c r="F52" s="1" t="str">
        <f>IF(Ripartizione[[#This Row],[Condomino]]="","",IFERROR('Dati generali'!$E$6/'Ripartizione utenze'!$B$5*Ripartizione[[#This Row],[Consumo mc]],""))</f>
        <v/>
      </c>
      <c r="G52" s="1" t="str">
        <f>IF(Ripartizione[[#This Row],[Condomino]]="","",IFERROR('Dati generali'!$E$7/'Ripartizione utenze'!$B$5*Ripartizione[[#This Row],[Consumo mc]],""))</f>
        <v/>
      </c>
      <c r="H52" s="1" t="str">
        <f>IF(Ripartizione[[#This Row],[Condomino]]="","",IFERROR('Dati generali'!$E$8/'Ripartizione utenze'!$F$3,""))</f>
        <v/>
      </c>
      <c r="I52" s="25" t="str">
        <f>IF(Ripartizione[[#This Row],[Condomino]]="","",IFERROR(ROUND(('Dati generali'!$E$9/'Ripartizione utenze'!$F$3),4),""))</f>
        <v/>
      </c>
      <c r="J52" s="25" t="str">
        <f>IF(Ripartizione[[#This Row],[Condomino]]="","",IFERROR(ROUND(('Dati generali'!$E$11/'Ripartizione utenze'!$F$3),3),""))</f>
        <v/>
      </c>
      <c r="K52" s="25">
        <f>ROUND(SUM(Ripartizione[[#This Row],[Quota Acqua]:[Altri addebiti/Accrediti]]),2)</f>
        <v>0</v>
      </c>
      <c r="L52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53" spans="1:12" x14ac:dyDescent="0.25">
      <c r="A53" s="14"/>
      <c r="B53" s="14"/>
      <c r="C53" s="14"/>
      <c r="D53" s="1" t="str">
        <f>IF(Ripartizione[[#This Row],[Condomino]]="","",IFERROR(IF($B$2="Domestico Residente",Acqua_Dom_Res_TOT!F32,'Dati generali'!$E$4*(Ripartizione[[#This Row],[Consumo mc]]/'Ripartizione utenze'!$B$5)),""))</f>
        <v/>
      </c>
      <c r="E53" s="1" t="str">
        <f>IF(Ripartizione[[#This Row],[Condomino]]="","",IFERROR('Dati generali'!$E$5/'Ripartizione utenze'!$B$5*Ripartizione[[#This Row],[Consumo mc]],""))</f>
        <v/>
      </c>
      <c r="F53" s="1" t="str">
        <f>IF(Ripartizione[[#This Row],[Condomino]]="","",IFERROR('Dati generali'!$E$6/'Ripartizione utenze'!$B$5*Ripartizione[[#This Row],[Consumo mc]],""))</f>
        <v/>
      </c>
      <c r="G53" s="1" t="str">
        <f>IF(Ripartizione[[#This Row],[Condomino]]="","",IFERROR('Dati generali'!$E$7/'Ripartizione utenze'!$B$5*Ripartizione[[#This Row],[Consumo mc]],""))</f>
        <v/>
      </c>
      <c r="H53" s="1" t="str">
        <f>IF(Ripartizione[[#This Row],[Condomino]]="","",IFERROR('Dati generali'!$E$8/'Ripartizione utenze'!$F$3,""))</f>
        <v/>
      </c>
      <c r="I53" s="25" t="str">
        <f>IF(Ripartizione[[#This Row],[Condomino]]="","",IFERROR(ROUND(('Dati generali'!$E$9/'Ripartizione utenze'!$F$3),4),""))</f>
        <v/>
      </c>
      <c r="J53" s="25" t="str">
        <f>IF(Ripartizione[[#This Row],[Condomino]]="","",IFERROR(ROUND(('Dati generali'!$E$11/'Ripartizione utenze'!$F$3),3),""))</f>
        <v/>
      </c>
      <c r="K53" s="25">
        <f>ROUND(SUM(Ripartizione[[#This Row],[Quota Acqua]:[Altri addebiti/Accrediti]]),2)</f>
        <v>0</v>
      </c>
      <c r="L53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54" spans="1:12" x14ac:dyDescent="0.25">
      <c r="A54" s="14"/>
      <c r="B54" s="14"/>
      <c r="C54" s="14"/>
      <c r="D54" s="1" t="str">
        <f>IF(Ripartizione[[#This Row],[Condomino]]="","",IFERROR(IF($B$2="Domestico Residente",Acqua_Dom_Res_TOT!F33,'Dati generali'!$E$4*(Ripartizione[[#This Row],[Consumo mc]]/'Ripartizione utenze'!$B$5)),""))</f>
        <v/>
      </c>
      <c r="E54" s="1" t="str">
        <f>IF(Ripartizione[[#This Row],[Condomino]]="","",IFERROR('Dati generali'!$E$5/'Ripartizione utenze'!$B$5*Ripartizione[[#This Row],[Consumo mc]],""))</f>
        <v/>
      </c>
      <c r="F54" s="1" t="str">
        <f>IF(Ripartizione[[#This Row],[Condomino]]="","",IFERROR('Dati generali'!$E$6/'Ripartizione utenze'!$B$5*Ripartizione[[#This Row],[Consumo mc]],""))</f>
        <v/>
      </c>
      <c r="G54" s="1" t="str">
        <f>IF(Ripartizione[[#This Row],[Condomino]]="","",IFERROR('Dati generali'!$E$7/'Ripartizione utenze'!$B$5*Ripartizione[[#This Row],[Consumo mc]],""))</f>
        <v/>
      </c>
      <c r="H54" s="1" t="str">
        <f>IF(Ripartizione[[#This Row],[Condomino]]="","",IFERROR('Dati generali'!$E$8/'Ripartizione utenze'!$F$3,""))</f>
        <v/>
      </c>
      <c r="I54" s="25" t="str">
        <f>IF(Ripartizione[[#This Row],[Condomino]]="","",IFERROR(ROUND(('Dati generali'!$E$9/'Ripartizione utenze'!$F$3),4),""))</f>
        <v/>
      </c>
      <c r="J54" s="25" t="str">
        <f>IF(Ripartizione[[#This Row],[Condomino]]="","",IFERROR(ROUND(('Dati generali'!$E$11/'Ripartizione utenze'!$F$3),3),""))</f>
        <v/>
      </c>
      <c r="K54" s="25">
        <f>ROUND(SUM(Ripartizione[[#This Row],[Quota Acqua]:[Altri addebiti/Accrediti]]),2)</f>
        <v>0</v>
      </c>
      <c r="L54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55" spans="1:12" x14ac:dyDescent="0.25">
      <c r="A55" s="14"/>
      <c r="B55" s="14"/>
      <c r="C55" s="14"/>
      <c r="D55" s="1" t="str">
        <f>IF(Ripartizione[[#This Row],[Condomino]]="","",IFERROR(IF($B$2="Domestico Residente",Acqua_Dom_Res_TOT!F34,'Dati generali'!$E$4*(Ripartizione[[#This Row],[Consumo mc]]/'Ripartizione utenze'!$B$5)),""))</f>
        <v/>
      </c>
      <c r="E55" s="1" t="str">
        <f>IF(Ripartizione[[#This Row],[Condomino]]="","",IFERROR('Dati generali'!$E$5/'Ripartizione utenze'!$B$5*Ripartizione[[#This Row],[Consumo mc]],""))</f>
        <v/>
      </c>
      <c r="F55" s="1" t="str">
        <f>IF(Ripartizione[[#This Row],[Condomino]]="","",IFERROR('Dati generali'!$E$6/'Ripartizione utenze'!$B$5*Ripartizione[[#This Row],[Consumo mc]],""))</f>
        <v/>
      </c>
      <c r="G55" s="1" t="str">
        <f>IF(Ripartizione[[#This Row],[Condomino]]="","",IFERROR('Dati generali'!$E$7/'Ripartizione utenze'!$B$5*Ripartizione[[#This Row],[Consumo mc]],""))</f>
        <v/>
      </c>
      <c r="H55" s="1" t="str">
        <f>IF(Ripartizione[[#This Row],[Condomino]]="","",IFERROR('Dati generali'!$E$8/'Ripartizione utenze'!$F$3,""))</f>
        <v/>
      </c>
      <c r="I55" s="25" t="str">
        <f>IF(Ripartizione[[#This Row],[Condomino]]="","",IFERROR(ROUND(('Dati generali'!$E$9/'Ripartizione utenze'!$F$3),4),""))</f>
        <v/>
      </c>
      <c r="J55" s="25" t="str">
        <f>IF(Ripartizione[[#This Row],[Condomino]]="","",IFERROR(ROUND(('Dati generali'!$E$11/'Ripartizione utenze'!$F$3),3),""))</f>
        <v/>
      </c>
      <c r="K55" s="25">
        <f>ROUND(SUM(Ripartizione[[#This Row],[Quota Acqua]:[Altri addebiti/Accrediti]]),2)</f>
        <v>0</v>
      </c>
      <c r="L55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56" spans="1:12" x14ac:dyDescent="0.25">
      <c r="A56" s="14"/>
      <c r="B56" s="14"/>
      <c r="C56" s="14"/>
      <c r="D56" s="1" t="str">
        <f>IF(Ripartizione[[#This Row],[Condomino]]="","",IFERROR(IF($B$2="Domestico Residente",Acqua_Dom_Res_TOT!F35,'Dati generali'!$E$4*(Ripartizione[[#This Row],[Consumo mc]]/'Ripartizione utenze'!$B$5)),""))</f>
        <v/>
      </c>
      <c r="E56" s="1" t="str">
        <f>IF(Ripartizione[[#This Row],[Condomino]]="","",IFERROR('Dati generali'!$E$5/'Ripartizione utenze'!$B$5*Ripartizione[[#This Row],[Consumo mc]],""))</f>
        <v/>
      </c>
      <c r="F56" s="1" t="str">
        <f>IF(Ripartizione[[#This Row],[Condomino]]="","",IFERROR('Dati generali'!$E$6/'Ripartizione utenze'!$B$5*Ripartizione[[#This Row],[Consumo mc]],""))</f>
        <v/>
      </c>
      <c r="G56" s="1" t="str">
        <f>IF(Ripartizione[[#This Row],[Condomino]]="","",IFERROR('Dati generali'!$E$7/'Ripartizione utenze'!$B$5*Ripartizione[[#This Row],[Consumo mc]],""))</f>
        <v/>
      </c>
      <c r="H56" s="1" t="str">
        <f>IF(Ripartizione[[#This Row],[Condomino]]="","",IFERROR('Dati generali'!$E$8/'Ripartizione utenze'!$F$3,""))</f>
        <v/>
      </c>
      <c r="I56" s="25" t="str">
        <f>IF(Ripartizione[[#This Row],[Condomino]]="","",IFERROR(ROUND(('Dati generali'!$E$9/'Ripartizione utenze'!$F$3),4),""))</f>
        <v/>
      </c>
      <c r="J56" s="25" t="str">
        <f>IF(Ripartizione[[#This Row],[Condomino]]="","",IFERROR(ROUND(('Dati generali'!$E$11/'Ripartizione utenze'!$F$3),3),""))</f>
        <v/>
      </c>
      <c r="K56" s="25">
        <f>ROUND(SUM(Ripartizione[[#This Row],[Quota Acqua]:[Altri addebiti/Accrediti]]),2)</f>
        <v>0</v>
      </c>
      <c r="L56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57" spans="1:12" x14ac:dyDescent="0.25">
      <c r="A57" s="14"/>
      <c r="B57" s="14"/>
      <c r="C57" s="14"/>
      <c r="D57" s="1" t="str">
        <f>IF(Ripartizione[[#This Row],[Condomino]]="","",IFERROR(IF($B$2="Domestico Residente",Acqua_Dom_Res_TOT!F36,'Dati generali'!$E$4*(Ripartizione[[#This Row],[Consumo mc]]/'Ripartizione utenze'!$B$5)),""))</f>
        <v/>
      </c>
      <c r="E57" s="1" t="str">
        <f>IF(Ripartizione[[#This Row],[Condomino]]="","",IFERROR('Dati generali'!$E$5/'Ripartizione utenze'!$B$5*Ripartizione[[#This Row],[Consumo mc]],""))</f>
        <v/>
      </c>
      <c r="F57" s="1" t="str">
        <f>IF(Ripartizione[[#This Row],[Condomino]]="","",IFERROR('Dati generali'!$E$6/'Ripartizione utenze'!$B$5*Ripartizione[[#This Row],[Consumo mc]],""))</f>
        <v/>
      </c>
      <c r="G57" s="1" t="str">
        <f>IF(Ripartizione[[#This Row],[Condomino]]="","",IFERROR('Dati generali'!$E$7/'Ripartizione utenze'!$B$5*Ripartizione[[#This Row],[Consumo mc]],""))</f>
        <v/>
      </c>
      <c r="H57" s="1" t="str">
        <f>IF(Ripartizione[[#This Row],[Condomino]]="","",IFERROR('Dati generali'!$E$8/'Ripartizione utenze'!$F$3,""))</f>
        <v/>
      </c>
      <c r="I57" s="25" t="str">
        <f>IF(Ripartizione[[#This Row],[Condomino]]="","",IFERROR(ROUND(('Dati generali'!$E$9/'Ripartizione utenze'!$F$3),4),""))</f>
        <v/>
      </c>
      <c r="J57" s="25" t="str">
        <f>IF(Ripartizione[[#This Row],[Condomino]]="","",IFERROR(ROUND(('Dati generali'!$E$11/'Ripartizione utenze'!$F$3),3),""))</f>
        <v/>
      </c>
      <c r="K57" s="25">
        <f>ROUND(SUM(Ripartizione[[#This Row],[Quota Acqua]:[Altri addebiti/Accrediti]]),2)</f>
        <v>0</v>
      </c>
      <c r="L57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58" spans="1:12" x14ac:dyDescent="0.25">
      <c r="A58" s="14"/>
      <c r="B58" s="14"/>
      <c r="C58" s="14"/>
      <c r="D58" s="1" t="str">
        <f>IF(Ripartizione[[#This Row],[Condomino]]="","",IFERROR(IF($B$2="Domestico Residente",Acqua_Dom_Res_TOT!F37,'Dati generali'!$E$4*(Ripartizione[[#This Row],[Consumo mc]]/'Ripartizione utenze'!$B$5)),""))</f>
        <v/>
      </c>
      <c r="E58" s="1" t="str">
        <f>IF(Ripartizione[[#This Row],[Condomino]]="","",IFERROR('Dati generali'!$E$5/'Ripartizione utenze'!$B$5*Ripartizione[[#This Row],[Consumo mc]],""))</f>
        <v/>
      </c>
      <c r="F58" s="1" t="str">
        <f>IF(Ripartizione[[#This Row],[Condomino]]="","",IFERROR('Dati generali'!$E$6/'Ripartizione utenze'!$B$5*Ripartizione[[#This Row],[Consumo mc]],""))</f>
        <v/>
      </c>
      <c r="G58" s="1" t="str">
        <f>IF(Ripartizione[[#This Row],[Condomino]]="","",IFERROR('Dati generali'!$E$7/'Ripartizione utenze'!$B$5*Ripartizione[[#This Row],[Consumo mc]],""))</f>
        <v/>
      </c>
      <c r="H58" s="1" t="str">
        <f>IF(Ripartizione[[#This Row],[Condomino]]="","",IFERROR('Dati generali'!$E$8/'Ripartizione utenze'!$F$3,""))</f>
        <v/>
      </c>
      <c r="I58" s="25" t="str">
        <f>IF(Ripartizione[[#This Row],[Condomino]]="","",IFERROR(ROUND(('Dati generali'!$E$9/'Ripartizione utenze'!$F$3),4),""))</f>
        <v/>
      </c>
      <c r="J58" s="25" t="str">
        <f>IF(Ripartizione[[#This Row],[Condomino]]="","",IFERROR(ROUND(('Dati generali'!$E$11/'Ripartizione utenze'!$F$3),3),""))</f>
        <v/>
      </c>
      <c r="K58" s="25">
        <f>ROUND(SUM(Ripartizione[[#This Row],[Quota Acqua]:[Altri addebiti/Accrediti]]),2)</f>
        <v>0</v>
      </c>
      <c r="L58" s="13" t="str">
        <f>IF(Ripartizione[[#This Row],[Condomino]]="","",ROUND(IF(Ripartizione[[#This Row],[Tot da arrotondare]]=$E$25,Ripartizione[[#This Row],[Tot da arrotondare]]+$B$25,Ripartizione[[#This Row],[Tot da arrotondare]]),2))</f>
        <v/>
      </c>
    </row>
    <row r="59" spans="1:12" x14ac:dyDescent="0.25">
      <c r="A59" s="14"/>
      <c r="B59" s="14"/>
      <c r="C59" s="14"/>
    </row>
    <row r="60" spans="1:12" x14ac:dyDescent="0.25">
      <c r="A60" s="14"/>
      <c r="B60" s="14"/>
      <c r="C60" s="14"/>
    </row>
    <row r="61" spans="1:12" x14ac:dyDescent="0.25">
      <c r="A61" s="14"/>
      <c r="B61" s="14"/>
      <c r="C61" s="14"/>
    </row>
    <row r="62" spans="1:12" x14ac:dyDescent="0.25">
      <c r="A62" s="14"/>
      <c r="B62" s="14"/>
      <c r="C62" s="14"/>
    </row>
    <row r="63" spans="1:12" x14ac:dyDescent="0.25">
      <c r="A63" s="14"/>
      <c r="B63" s="14"/>
      <c r="C63" s="14"/>
    </row>
    <row r="64" spans="1:12" x14ac:dyDescent="0.25">
      <c r="A64" s="14"/>
      <c r="B64" s="14"/>
      <c r="C64" s="14"/>
    </row>
    <row r="65" spans="1:3" x14ac:dyDescent="0.25">
      <c r="A65" s="14"/>
      <c r="B65" s="14"/>
      <c r="C65" s="14"/>
    </row>
    <row r="66" spans="1:3" x14ac:dyDescent="0.25">
      <c r="A66" s="14"/>
      <c r="B66" s="14"/>
      <c r="C66" s="14"/>
    </row>
    <row r="67" spans="1:3" x14ac:dyDescent="0.25">
      <c r="A67" s="14"/>
      <c r="B67" s="14"/>
      <c r="C67" s="14"/>
    </row>
    <row r="68" spans="1:3" x14ac:dyDescent="0.25">
      <c r="A68" s="14"/>
      <c r="B68" s="14"/>
      <c r="C68" s="14"/>
    </row>
    <row r="69" spans="1:3" x14ac:dyDescent="0.25">
      <c r="A69" s="14"/>
      <c r="B69" s="14"/>
      <c r="C69" s="14"/>
    </row>
    <row r="70" spans="1:3" x14ac:dyDescent="0.25">
      <c r="A70" s="14"/>
      <c r="B70" s="14"/>
      <c r="C70" s="14"/>
    </row>
    <row r="71" spans="1:3" x14ac:dyDescent="0.25">
      <c r="A71" s="14"/>
      <c r="B71" s="14"/>
      <c r="C71" s="14"/>
    </row>
    <row r="72" spans="1:3" x14ac:dyDescent="0.25">
      <c r="A72" s="14"/>
      <c r="B72" s="14"/>
      <c r="C72" s="14"/>
    </row>
  </sheetData>
  <sheetProtection algorithmName="SHA-512" hashValue="0il5nfnMjIhKK0j5MOqocBDfZA2wK7WDWt+wbe+6vpLu+csJVTZKEivLP3RmQL2SxHZasOE4yHuMXgUfZ+exHQ==" saltValue="fSCnaf3lpa3mI+I7tV6yzw==" spinCount="100000" sheet="1" objects="1" scenarios="1" selectLockedCells="1"/>
  <mergeCells count="2">
    <mergeCell ref="D2:E2"/>
    <mergeCell ref="D3:E3"/>
  </mergeCells>
  <conditionalFormatting sqref="C22">
    <cfRule type="cellIs" dxfId="21" priority="1" operator="equal">
      <formula>"CONTROLLO KO"</formula>
    </cfRule>
    <cfRule type="cellIs" dxfId="20" priority="2" operator="equal">
      <formula>"CONTROLLO OK"</formula>
    </cfRule>
    <cfRule type="cellIs" dxfId="19" priority="12" operator="equal">
      <formula>"KO"</formula>
    </cfRule>
    <cfRule type="cellIs" dxfId="18" priority="13" operator="equal">
      <formula>"OK"</formula>
    </cfRule>
  </conditionalFormatting>
  <conditionalFormatting sqref="G3">
    <cfRule type="cellIs" dxfId="17" priority="3" operator="equal">
      <formula>"CONTROLLO KO"</formula>
    </cfRule>
    <cfRule type="cellIs" dxfId="16" priority="4" operator="equal">
      <formula>"CONTROLLO OK"</formula>
    </cfRule>
  </conditionalFormatting>
  <dataValidations count="2">
    <dataValidation type="list" sqref="B2" xr:uid="{00000000-0002-0000-0000-000000000000}">
      <formula1>"Domestico residente,Domestico non residente,Artigianale commerciale"</formula1>
    </dataValidation>
    <dataValidation type="custom" showInputMessage="1" showErrorMessage="1" errorTitle="COMPILAZIONE BLOCCATA" error="La compilazione è consentita solo se il numero di concessioni è maggiore di 1" sqref="D9:D11 A8:C11 E8:L11 A12:B23 D12:H23 C20:C23 I12:L58 A27:C42 D27:H58" xr:uid="{D326FFF4-3C38-4DA5-8BBA-2D6B4C80830F}">
      <formula1>$F$3&gt;1</formula1>
    </dataValidation>
  </dataValidations>
  <pageMargins left="0.75" right="0.75" top="1" bottom="1" header="0.5" footer="0.5"/>
  <pageSetup paperSize="8" scale="88" fitToHeight="0" orientation="landscape" r:id="rId1"/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B23B9-008F-4661-BAC2-106E3DD92D07}">
  <sheetPr codeName="Foglio4">
    <tabColor theme="7" tint="-0.249977111117893"/>
    <pageSetUpPr fitToPage="1"/>
  </sheetPr>
  <dimension ref="A1:F37"/>
  <sheetViews>
    <sheetView workbookViewId="0">
      <selection activeCell="A25" sqref="A25"/>
    </sheetView>
  </sheetViews>
  <sheetFormatPr defaultRowHeight="15" x14ac:dyDescent="0.25"/>
  <cols>
    <col min="1" max="1" width="24.7109375" bestFit="1" customWidth="1"/>
    <col min="2" max="2" width="14.7109375" customWidth="1"/>
    <col min="3" max="3" width="15.5703125" customWidth="1"/>
    <col min="4" max="4" width="23.5703125" bestFit="1" customWidth="1"/>
    <col min="5" max="5" width="22" customWidth="1"/>
    <col min="6" max="6" width="31.85546875" customWidth="1"/>
    <col min="7" max="7" width="14.85546875" customWidth="1"/>
  </cols>
  <sheetData>
    <row r="1" spans="1:6" x14ac:dyDescent="0.25">
      <c r="A1" s="78" t="s">
        <v>61</v>
      </c>
      <c r="B1" s="78"/>
      <c r="C1" s="78"/>
      <c r="D1" s="78"/>
      <c r="E1" s="78"/>
    </row>
    <row r="2" spans="1:6" x14ac:dyDescent="0.25">
      <c r="A2" s="9"/>
      <c r="B2" s="2"/>
    </row>
    <row r="3" spans="1:6" x14ac:dyDescent="0.25">
      <c r="B3" s="27" t="s">
        <v>65</v>
      </c>
      <c r="C3" s="27" t="s">
        <v>68</v>
      </c>
      <c r="D3" s="9" t="s">
        <v>26</v>
      </c>
    </row>
    <row r="4" spans="1:6" x14ac:dyDescent="0.25">
      <c r="A4" s="43" t="s">
        <v>64</v>
      </c>
      <c r="B4" s="8">
        <f>'Dati generali'!E4</f>
        <v>0</v>
      </c>
      <c r="C4" s="45">
        <f>SUM(E8:E69)</f>
        <v>0</v>
      </c>
      <c r="D4" s="42" t="e">
        <f>B4/C4</f>
        <v>#DIV/0!</v>
      </c>
    </row>
    <row r="5" spans="1:6" x14ac:dyDescent="0.25">
      <c r="A5" t="s">
        <v>67</v>
      </c>
      <c r="C5" s="46" t="e">
        <f>SUM(F8:F56)</f>
        <v>#DIV/0!</v>
      </c>
    </row>
    <row r="7" spans="1:6" s="6" customFormat="1" x14ac:dyDescent="0.25">
      <c r="A7" s="28" t="s">
        <v>27</v>
      </c>
      <c r="B7" s="28" t="s">
        <v>28</v>
      </c>
      <c r="C7" s="28" t="s">
        <v>8</v>
      </c>
      <c r="D7" s="28" t="s">
        <v>57</v>
      </c>
      <c r="E7" s="28" t="s">
        <v>58</v>
      </c>
      <c r="F7" s="44" t="s">
        <v>66</v>
      </c>
    </row>
    <row r="8" spans="1:6" x14ac:dyDescent="0.25">
      <c r="A8">
        <f>IF('Ripartizione utenze'!$B$2="Domestico Residente",'Ripartizione utenze'!A29)</f>
        <v>0</v>
      </c>
      <c r="B8">
        <f>IF('Ripartizione utenze'!$B$2="Domestico Residente",'Ripartizione utenze'!B29)</f>
        <v>0</v>
      </c>
      <c r="C8">
        <f>IF('Ripartizione utenze'!$B$2="Domestico Residente",'Ripartizione utenze'!C29)</f>
        <v>0</v>
      </c>
      <c r="D8">
        <f>Acqua_Dom_Res_2023!D7+Acqua_Dom_Res_2024!D7+Acqua_Dom_Res_2025!D7+Acqua_Dom_Res_2026!D7</f>
        <v>0</v>
      </c>
      <c r="E8" s="1">
        <f>Acqua_Dom_Res_2023!I7+Acqua_Dom_Res_2024!I7+Acqua_Dom_Res_2025!I7+Acqua_Dom_Res_2026!I7</f>
        <v>0</v>
      </c>
      <c r="F8" t="e">
        <f>ROUND(AcquaResidenti8[[#This Row],[Importo ACQUA calcolato]]*$D$4,2)</f>
        <v>#DIV/0!</v>
      </c>
    </row>
    <row r="9" spans="1:6" x14ac:dyDescent="0.25">
      <c r="A9">
        <f>IF('Ripartizione utenze'!$B$2="Domestico Residente",'Ripartizione utenze'!A30)</f>
        <v>0</v>
      </c>
      <c r="B9">
        <f>IF('Ripartizione utenze'!$B$2="Domestico Residente",'Ripartizione utenze'!B30)</f>
        <v>0</v>
      </c>
      <c r="C9">
        <f>IF('Ripartizione utenze'!$B$2="Domestico Residente",'Ripartizione utenze'!C30)</f>
        <v>0</v>
      </c>
      <c r="D9">
        <f>Acqua_Dom_Res_2023!D8+Acqua_Dom_Res_2024!D8+Acqua_Dom_Res_2025!D8+Acqua_Dom_Res_2026!D8</f>
        <v>0</v>
      </c>
      <c r="E9" s="1">
        <f>Acqua_Dom_Res_2023!I8+Acqua_Dom_Res_2024!I8+Acqua_Dom_Res_2025!I8+Acqua_Dom_Res_2026!I8</f>
        <v>0</v>
      </c>
      <c r="F9" t="e">
        <f>ROUND(AcquaResidenti8[[#This Row],[Importo ACQUA calcolato]]*$D$4,2)</f>
        <v>#DIV/0!</v>
      </c>
    </row>
    <row r="10" spans="1:6" x14ac:dyDescent="0.25">
      <c r="A10">
        <f>IF('Ripartizione utenze'!$B$2="Domestico Residente",'Ripartizione utenze'!A31)</f>
        <v>0</v>
      </c>
      <c r="B10">
        <f>IF('Ripartizione utenze'!$B$2="Domestico Residente",'Ripartizione utenze'!B31)</f>
        <v>0</v>
      </c>
      <c r="C10">
        <f>IF('Ripartizione utenze'!$B$2="Domestico Residente",'Ripartizione utenze'!C31)</f>
        <v>0</v>
      </c>
      <c r="D10">
        <f>Acqua_Dom_Res_2023!D9+Acqua_Dom_Res_2024!D9+Acqua_Dom_Res_2025!D9+Acqua_Dom_Res_2026!D9</f>
        <v>0</v>
      </c>
      <c r="E10" s="1">
        <f>Acqua_Dom_Res_2023!I9+Acqua_Dom_Res_2024!I9+Acqua_Dom_Res_2025!I9+Acqua_Dom_Res_2026!I9</f>
        <v>0</v>
      </c>
      <c r="F10" t="e">
        <f>ROUND(AcquaResidenti8[[#This Row],[Importo ACQUA calcolato]]*$D$4,2)</f>
        <v>#DIV/0!</v>
      </c>
    </row>
    <row r="11" spans="1:6" x14ac:dyDescent="0.25">
      <c r="A11">
        <f>IF('Ripartizione utenze'!$B$2="Domestico Residente",'Ripartizione utenze'!A32)</f>
        <v>0</v>
      </c>
      <c r="B11">
        <f>IF('Ripartizione utenze'!$B$2="Domestico Residente",'Ripartizione utenze'!B32)</f>
        <v>0</v>
      </c>
      <c r="C11">
        <f>IF('Ripartizione utenze'!$B$2="Domestico Residente",'Ripartizione utenze'!C32)</f>
        <v>0</v>
      </c>
      <c r="D11">
        <f>Acqua_Dom_Res_2023!D10+Acqua_Dom_Res_2024!D10+Acqua_Dom_Res_2025!D10+Acqua_Dom_Res_2026!D10</f>
        <v>0</v>
      </c>
      <c r="E11" s="1">
        <f>Acqua_Dom_Res_2023!I10+Acqua_Dom_Res_2024!I10+Acqua_Dom_Res_2025!I10+Acqua_Dom_Res_2026!I10</f>
        <v>0</v>
      </c>
      <c r="F11" t="e">
        <f>ROUND(AcquaResidenti8[[#This Row],[Importo ACQUA calcolato]]*$D$4,2)</f>
        <v>#DIV/0!</v>
      </c>
    </row>
    <row r="12" spans="1:6" x14ac:dyDescent="0.25">
      <c r="A12">
        <f>IF('Ripartizione utenze'!$B$2="Domestico Residente",'Ripartizione utenze'!A33)</f>
        <v>0</v>
      </c>
      <c r="B12">
        <f>IF('Ripartizione utenze'!$B$2="Domestico Residente",'Ripartizione utenze'!B33)</f>
        <v>0</v>
      </c>
      <c r="C12">
        <f>IF('Ripartizione utenze'!$B$2="Domestico Residente",'Ripartizione utenze'!C33)</f>
        <v>0</v>
      </c>
      <c r="D12">
        <f>Acqua_Dom_Res_2023!D11+Acqua_Dom_Res_2024!D11+Acqua_Dom_Res_2025!D11+Acqua_Dom_Res_2026!D11</f>
        <v>0</v>
      </c>
      <c r="E12" s="1">
        <f>Acqua_Dom_Res_2023!I11+Acqua_Dom_Res_2024!I11+Acqua_Dom_Res_2025!I11+Acqua_Dom_Res_2026!I11</f>
        <v>0</v>
      </c>
      <c r="F12" t="e">
        <f>ROUND(AcquaResidenti8[[#This Row],[Importo ACQUA calcolato]]*$D$4,2)</f>
        <v>#DIV/0!</v>
      </c>
    </row>
    <row r="13" spans="1:6" x14ac:dyDescent="0.25">
      <c r="A13">
        <f>IF('Ripartizione utenze'!$B$2="Domestico Residente",'Ripartizione utenze'!A34)</f>
        <v>0</v>
      </c>
      <c r="B13">
        <f>IF('Ripartizione utenze'!$B$2="Domestico Residente",'Ripartizione utenze'!B34)</f>
        <v>0</v>
      </c>
      <c r="C13">
        <f>IF('Ripartizione utenze'!$B$2="Domestico Residente",'Ripartizione utenze'!C34)</f>
        <v>0</v>
      </c>
      <c r="D13">
        <f>Acqua_Dom_Res_2023!D12+Acqua_Dom_Res_2024!D12+Acqua_Dom_Res_2025!D12+Acqua_Dom_Res_2026!D12</f>
        <v>0</v>
      </c>
      <c r="E13" s="1">
        <f>Acqua_Dom_Res_2023!I12+Acqua_Dom_Res_2024!I12+Acqua_Dom_Res_2025!I12+Acqua_Dom_Res_2026!I12</f>
        <v>0</v>
      </c>
      <c r="F13" t="e">
        <f>ROUND(AcquaResidenti8[[#This Row],[Importo ACQUA calcolato]]*$D$4,2)</f>
        <v>#DIV/0!</v>
      </c>
    </row>
    <row r="14" spans="1:6" x14ac:dyDescent="0.25">
      <c r="A14">
        <f>IF('Ripartizione utenze'!$B$2="Domestico Residente",'Ripartizione utenze'!A35)</f>
        <v>0</v>
      </c>
      <c r="B14">
        <f>IF('Ripartizione utenze'!$B$2="Domestico Residente",'Ripartizione utenze'!B35)</f>
        <v>0</v>
      </c>
      <c r="C14">
        <f>IF('Ripartizione utenze'!$B$2="Domestico Residente",'Ripartizione utenze'!C35)</f>
        <v>0</v>
      </c>
      <c r="D14">
        <f>Acqua_Dom_Res_2023!D13+Acqua_Dom_Res_2024!D13+Acqua_Dom_Res_2025!D13+Acqua_Dom_Res_2026!D13</f>
        <v>0</v>
      </c>
      <c r="E14" s="1">
        <f>Acqua_Dom_Res_2023!I13+Acqua_Dom_Res_2024!I13+Acqua_Dom_Res_2025!I13+Acqua_Dom_Res_2026!I13</f>
        <v>0</v>
      </c>
      <c r="F14" t="e">
        <f>ROUND(AcquaResidenti8[[#This Row],[Importo ACQUA calcolato]]*$D$4,2)</f>
        <v>#DIV/0!</v>
      </c>
    </row>
    <row r="15" spans="1:6" x14ac:dyDescent="0.25">
      <c r="A15">
        <f>IF('Ripartizione utenze'!$B$2="Domestico Residente",'Ripartizione utenze'!A36)</f>
        <v>0</v>
      </c>
      <c r="B15">
        <f>IF('Ripartizione utenze'!$B$2="Domestico Residente",'Ripartizione utenze'!B36)</f>
        <v>0</v>
      </c>
      <c r="C15">
        <f>IF('Ripartizione utenze'!$B$2="Domestico Residente",'Ripartizione utenze'!C36)</f>
        <v>0</v>
      </c>
      <c r="D15">
        <f>Acqua_Dom_Res_2023!D14+Acqua_Dom_Res_2024!D14+Acqua_Dom_Res_2025!D14+Acqua_Dom_Res_2026!D14</f>
        <v>0</v>
      </c>
      <c r="E15" s="1">
        <f>Acqua_Dom_Res_2023!I14+Acqua_Dom_Res_2024!I14+Acqua_Dom_Res_2025!I14+Acqua_Dom_Res_2026!I14</f>
        <v>0</v>
      </c>
      <c r="F15" t="e">
        <f>ROUND(AcquaResidenti8[[#This Row],[Importo ACQUA calcolato]]*$D$4,2)</f>
        <v>#DIV/0!</v>
      </c>
    </row>
    <row r="16" spans="1:6" x14ac:dyDescent="0.25">
      <c r="A16">
        <f>IF('Ripartizione utenze'!$B$2="Domestico Residente",'Ripartizione utenze'!A37)</f>
        <v>0</v>
      </c>
      <c r="B16">
        <f>IF('Ripartizione utenze'!$B$2="Domestico Residente",'Ripartizione utenze'!B37)</f>
        <v>0</v>
      </c>
      <c r="C16">
        <f>IF('Ripartizione utenze'!$B$2="Domestico Residente",'Ripartizione utenze'!C37)</f>
        <v>0</v>
      </c>
      <c r="D16">
        <f>Acqua_Dom_Res_2023!D15+Acqua_Dom_Res_2024!D15+Acqua_Dom_Res_2025!D15+Acqua_Dom_Res_2026!D15</f>
        <v>0</v>
      </c>
      <c r="E16" s="1">
        <f>Acqua_Dom_Res_2023!I15+Acqua_Dom_Res_2024!I15+Acqua_Dom_Res_2025!I15+Acqua_Dom_Res_2026!I15</f>
        <v>0</v>
      </c>
      <c r="F16" t="e">
        <f>ROUND(AcquaResidenti8[[#This Row],[Importo ACQUA calcolato]]*$D$4,2)</f>
        <v>#DIV/0!</v>
      </c>
    </row>
    <row r="17" spans="1:6" x14ac:dyDescent="0.25">
      <c r="A17">
        <f>IF('Ripartizione utenze'!$B$2="Domestico Residente",'Ripartizione utenze'!A38)</f>
        <v>0</v>
      </c>
      <c r="B17">
        <f>IF('Ripartizione utenze'!$B$2="Domestico Residente",'Ripartizione utenze'!B38)</f>
        <v>0</v>
      </c>
      <c r="C17">
        <f>IF('Ripartizione utenze'!$B$2="Domestico Residente",'Ripartizione utenze'!C38)</f>
        <v>0</v>
      </c>
      <c r="D17">
        <f>Acqua_Dom_Res_2023!D16+Acqua_Dom_Res_2024!D16+Acqua_Dom_Res_2025!D16+Acqua_Dom_Res_2026!D16</f>
        <v>0</v>
      </c>
      <c r="E17" s="1">
        <f>Acqua_Dom_Res_2023!I16+Acqua_Dom_Res_2024!I16+Acqua_Dom_Res_2025!I16+Acqua_Dom_Res_2026!I16</f>
        <v>0</v>
      </c>
      <c r="F17" t="e">
        <f>ROUND(AcquaResidenti8[[#This Row],[Importo ACQUA calcolato]]*$D$4,2)</f>
        <v>#DIV/0!</v>
      </c>
    </row>
    <row r="18" spans="1:6" x14ac:dyDescent="0.25">
      <c r="A18">
        <f>IF('Ripartizione utenze'!$B$2="Domestico Residente",'Ripartizione utenze'!A39)</f>
        <v>0</v>
      </c>
      <c r="B18">
        <f>IF('Ripartizione utenze'!$B$2="Domestico Residente",'Ripartizione utenze'!B39)</f>
        <v>0</v>
      </c>
      <c r="C18">
        <f>IF('Ripartizione utenze'!$B$2="Domestico Residente",'Ripartizione utenze'!C39)</f>
        <v>0</v>
      </c>
      <c r="D18">
        <f>Acqua_Dom_Res_2023!D17+Acqua_Dom_Res_2024!D17+Acqua_Dom_Res_2025!D17+Acqua_Dom_Res_2026!D17</f>
        <v>0</v>
      </c>
      <c r="E18" s="1">
        <f>Acqua_Dom_Res_2023!I17+Acqua_Dom_Res_2024!I17+Acqua_Dom_Res_2025!I17+Acqua_Dom_Res_2026!I17</f>
        <v>0</v>
      </c>
      <c r="F18" t="e">
        <f>ROUND(AcquaResidenti8[[#This Row],[Importo ACQUA calcolato]]*$D$4,2)</f>
        <v>#DIV/0!</v>
      </c>
    </row>
    <row r="19" spans="1:6" x14ac:dyDescent="0.25">
      <c r="A19">
        <f>IF('Ripartizione utenze'!$B$2="Domestico Residente",'Ripartizione utenze'!A40)</f>
        <v>0</v>
      </c>
      <c r="B19">
        <f>IF('Ripartizione utenze'!$B$2="Domestico Residente",'Ripartizione utenze'!B40)</f>
        <v>0</v>
      </c>
      <c r="C19">
        <f>IF('Ripartizione utenze'!$B$2="Domestico Residente",'Ripartizione utenze'!C40)</f>
        <v>0</v>
      </c>
      <c r="D19">
        <f>Acqua_Dom_Res_2023!D18+Acqua_Dom_Res_2024!D18+Acqua_Dom_Res_2025!D18+Acqua_Dom_Res_2026!D18</f>
        <v>0</v>
      </c>
      <c r="E19" s="1">
        <f>Acqua_Dom_Res_2023!I18+Acqua_Dom_Res_2024!I18+Acqua_Dom_Res_2025!I18+Acqua_Dom_Res_2026!I18</f>
        <v>0</v>
      </c>
      <c r="F19" t="e">
        <f>ROUND(AcquaResidenti8[[#This Row],[Importo ACQUA calcolato]]*$D$4,2)</f>
        <v>#DIV/0!</v>
      </c>
    </row>
    <row r="20" spans="1:6" x14ac:dyDescent="0.25">
      <c r="A20">
        <f>IF('Ripartizione utenze'!$B$2="Domestico Residente",'Ripartizione utenze'!A41)</f>
        <v>0</v>
      </c>
      <c r="B20">
        <f>IF('Ripartizione utenze'!$B$2="Domestico Residente",'Ripartizione utenze'!B41)</f>
        <v>0</v>
      </c>
      <c r="C20">
        <f>IF('Ripartizione utenze'!$B$2="Domestico Residente",'Ripartizione utenze'!C41)</f>
        <v>0</v>
      </c>
      <c r="D20">
        <f>Acqua_Dom_Res_2023!D19+Acqua_Dom_Res_2024!D19+Acqua_Dom_Res_2025!D19+Acqua_Dom_Res_2026!D19</f>
        <v>0</v>
      </c>
      <c r="E20" s="1">
        <f>Acqua_Dom_Res_2023!I19+Acqua_Dom_Res_2024!I19+Acqua_Dom_Res_2025!I19+Acqua_Dom_Res_2026!I19</f>
        <v>0</v>
      </c>
      <c r="F20" t="e">
        <f>ROUND(AcquaResidenti8[[#This Row],[Importo ACQUA calcolato]]*$D$4,2)</f>
        <v>#DIV/0!</v>
      </c>
    </row>
    <row r="21" spans="1:6" x14ac:dyDescent="0.25">
      <c r="A21">
        <f>IF('Ripartizione utenze'!$B$2="Domestico Residente",'Ripartizione utenze'!A42)</f>
        <v>0</v>
      </c>
      <c r="B21">
        <f>IF('Ripartizione utenze'!$B$2="Domestico Residente",'Ripartizione utenze'!B42)</f>
        <v>0</v>
      </c>
      <c r="C21">
        <f>IF('Ripartizione utenze'!$B$2="Domestico Residente",'Ripartizione utenze'!C42)</f>
        <v>0</v>
      </c>
      <c r="D21">
        <f>Acqua_Dom_Res_2023!D20+Acqua_Dom_Res_2024!D20+Acqua_Dom_Res_2025!D20+Acqua_Dom_Res_2026!D20</f>
        <v>0</v>
      </c>
      <c r="E21" s="1">
        <f>Acqua_Dom_Res_2023!I20+Acqua_Dom_Res_2024!I20+Acqua_Dom_Res_2025!I20+Acqua_Dom_Res_2026!I20</f>
        <v>0</v>
      </c>
      <c r="F21" t="e">
        <f>ROUND(AcquaResidenti8[[#This Row],[Importo ACQUA calcolato]]*$D$4,2)</f>
        <v>#DIV/0!</v>
      </c>
    </row>
    <row r="22" spans="1:6" x14ac:dyDescent="0.25">
      <c r="A22">
        <f>IF('Ripartizione utenze'!$B$2="Domestico Residente",'Ripartizione utenze'!A43)</f>
        <v>0</v>
      </c>
      <c r="B22">
        <f>IF('Ripartizione utenze'!$B$2="Domestico Residente",'Ripartizione utenze'!B43)</f>
        <v>0</v>
      </c>
      <c r="C22">
        <f>IF('Ripartizione utenze'!$B$2="Domestico Residente",'Ripartizione utenze'!C43)</f>
        <v>0</v>
      </c>
      <c r="D22">
        <f>Acqua_Dom_Res_2023!D21+Acqua_Dom_Res_2024!D21+Acqua_Dom_Res_2025!D21+Acqua_Dom_Res_2026!D21</f>
        <v>0</v>
      </c>
      <c r="E22" s="1">
        <f>Acqua_Dom_Res_2023!I21+Acqua_Dom_Res_2024!I21+Acqua_Dom_Res_2025!I21+Acqua_Dom_Res_2026!I21</f>
        <v>0</v>
      </c>
      <c r="F22" t="e">
        <f>ROUND(AcquaResidenti8[[#This Row],[Importo ACQUA calcolato]]*$D$4,2)</f>
        <v>#DIV/0!</v>
      </c>
    </row>
    <row r="23" spans="1:6" x14ac:dyDescent="0.25">
      <c r="A23">
        <f>IF('Ripartizione utenze'!$B$2="Domestico Residente",'Ripartizione utenze'!A44)</f>
        <v>0</v>
      </c>
      <c r="B23">
        <f>IF('Ripartizione utenze'!$B$2="Domestico Residente",'Ripartizione utenze'!B44)</f>
        <v>0</v>
      </c>
      <c r="C23">
        <f>IF('Ripartizione utenze'!$B$2="Domestico Residente",'Ripartizione utenze'!C44)</f>
        <v>0</v>
      </c>
      <c r="D23">
        <f>Acqua_Dom_Res_2023!D22+Acqua_Dom_Res_2024!D22+Acqua_Dom_Res_2025!D22+Acqua_Dom_Res_2026!D22</f>
        <v>0</v>
      </c>
      <c r="E23" s="1">
        <f>Acqua_Dom_Res_2023!I22+Acqua_Dom_Res_2024!I22+Acqua_Dom_Res_2025!I22+Acqua_Dom_Res_2026!I22</f>
        <v>0</v>
      </c>
      <c r="F23" t="e">
        <f>ROUND(AcquaResidenti8[[#This Row],[Importo ACQUA calcolato]]*$D$4,2)</f>
        <v>#DIV/0!</v>
      </c>
    </row>
    <row r="24" spans="1:6" x14ac:dyDescent="0.25">
      <c r="A24">
        <f>IF('Ripartizione utenze'!$B$2="Domestico Residente",'Ripartizione utenze'!A45)</f>
        <v>0</v>
      </c>
      <c r="B24">
        <f>IF('Ripartizione utenze'!$B$2="Domestico Residente",'Ripartizione utenze'!B45)</f>
        <v>0</v>
      </c>
      <c r="C24">
        <f>IF('Ripartizione utenze'!$B$2="Domestico Residente",'Ripartizione utenze'!C45)</f>
        <v>0</v>
      </c>
      <c r="D24">
        <f>Acqua_Dom_Res_2023!D23+Acqua_Dom_Res_2024!D23+Acqua_Dom_Res_2025!D23+Acqua_Dom_Res_2026!D23</f>
        <v>0</v>
      </c>
      <c r="E24" s="1">
        <f>Acqua_Dom_Res_2023!I23+Acqua_Dom_Res_2024!I23+Acqua_Dom_Res_2025!I23+Acqua_Dom_Res_2026!I23</f>
        <v>0</v>
      </c>
      <c r="F24" t="e">
        <f>ROUND(AcquaResidenti8[[#This Row],[Importo ACQUA calcolato]]*$D$4,2)</f>
        <v>#DIV/0!</v>
      </c>
    </row>
    <row r="25" spans="1:6" x14ac:dyDescent="0.25">
      <c r="A25">
        <f>IF('Ripartizione utenze'!$B$2="Domestico Residente",'Ripartizione utenze'!A46)</f>
        <v>0</v>
      </c>
      <c r="B25">
        <f>IF('Ripartizione utenze'!$B$2="Domestico Residente",'Ripartizione utenze'!B46)</f>
        <v>0</v>
      </c>
      <c r="C25">
        <f>IF('Ripartizione utenze'!$B$2="Domestico Residente",'Ripartizione utenze'!C46)</f>
        <v>0</v>
      </c>
      <c r="D25">
        <f>Acqua_Dom_Res_2023!D24+Acqua_Dom_Res_2024!D24+Acqua_Dom_Res_2025!D24+Acqua_Dom_Res_2026!D24</f>
        <v>0</v>
      </c>
      <c r="E25" s="1">
        <f>Acqua_Dom_Res_2023!I24+Acqua_Dom_Res_2024!I24+Acqua_Dom_Res_2025!I24+Acqua_Dom_Res_2026!I24</f>
        <v>0</v>
      </c>
      <c r="F25" t="e">
        <f>ROUND(AcquaResidenti8[[#This Row],[Importo ACQUA calcolato]]*$D$4,2)</f>
        <v>#DIV/0!</v>
      </c>
    </row>
    <row r="26" spans="1:6" x14ac:dyDescent="0.25">
      <c r="A26">
        <f>IF('Ripartizione utenze'!$B$2="Domestico Residente",'Ripartizione utenze'!A47)</f>
        <v>0</v>
      </c>
      <c r="B26">
        <f>IF('Ripartizione utenze'!$B$2="Domestico Residente",'Ripartizione utenze'!B47)</f>
        <v>0</v>
      </c>
      <c r="C26">
        <f>IF('Ripartizione utenze'!$B$2="Domestico Residente",'Ripartizione utenze'!C47)</f>
        <v>0</v>
      </c>
      <c r="D26">
        <f>Acqua_Dom_Res_2023!D25+Acqua_Dom_Res_2024!D25+Acqua_Dom_Res_2025!D25+Acqua_Dom_Res_2026!D25</f>
        <v>0</v>
      </c>
      <c r="E26" s="1">
        <f>Acqua_Dom_Res_2023!I25+Acqua_Dom_Res_2024!I25+Acqua_Dom_Res_2025!I25+Acqua_Dom_Res_2026!I25</f>
        <v>0</v>
      </c>
      <c r="F26" t="e">
        <f>ROUND(AcquaResidenti8[[#This Row],[Importo ACQUA calcolato]]*$D$4,2)</f>
        <v>#DIV/0!</v>
      </c>
    </row>
    <row r="27" spans="1:6" x14ac:dyDescent="0.25">
      <c r="A27">
        <f>IF('Ripartizione utenze'!$B$2="Domestico Residente",'Ripartizione utenze'!A48)</f>
        <v>0</v>
      </c>
      <c r="B27">
        <f>IF('Ripartizione utenze'!$B$2="Domestico Residente",'Ripartizione utenze'!B48)</f>
        <v>0</v>
      </c>
      <c r="C27">
        <f>IF('Ripartizione utenze'!$B$2="Domestico Residente",'Ripartizione utenze'!C48)</f>
        <v>0</v>
      </c>
      <c r="D27">
        <f>Acqua_Dom_Res_2023!D26+Acqua_Dom_Res_2024!D26+Acqua_Dom_Res_2025!D26+Acqua_Dom_Res_2026!D26</f>
        <v>0</v>
      </c>
      <c r="E27" s="1">
        <f>Acqua_Dom_Res_2023!I26+Acqua_Dom_Res_2024!I26+Acqua_Dom_Res_2025!I26+Acqua_Dom_Res_2026!I26</f>
        <v>0</v>
      </c>
      <c r="F27" t="e">
        <f>ROUND(AcquaResidenti8[[#This Row],[Importo ACQUA calcolato]]*$D$4,2)</f>
        <v>#DIV/0!</v>
      </c>
    </row>
    <row r="28" spans="1:6" x14ac:dyDescent="0.25">
      <c r="A28">
        <f>IF('Ripartizione utenze'!$B$2="Domestico Residente",'Ripartizione utenze'!A49)</f>
        <v>0</v>
      </c>
      <c r="B28">
        <f>IF('Ripartizione utenze'!$B$2="Domestico Residente",'Ripartizione utenze'!B49)</f>
        <v>0</v>
      </c>
      <c r="C28">
        <f>IF('Ripartizione utenze'!$B$2="Domestico Residente",'Ripartizione utenze'!C49)</f>
        <v>0</v>
      </c>
      <c r="D28">
        <f>Acqua_Dom_Res_2023!D27+Acqua_Dom_Res_2024!D27+Acqua_Dom_Res_2025!D27+Acqua_Dom_Res_2026!D27</f>
        <v>0</v>
      </c>
      <c r="E28" s="1">
        <f>Acqua_Dom_Res_2023!I27+Acqua_Dom_Res_2024!I27+Acqua_Dom_Res_2025!I27+Acqua_Dom_Res_2026!I27</f>
        <v>0</v>
      </c>
      <c r="F28" t="e">
        <f>ROUND(AcquaResidenti8[[#This Row],[Importo ACQUA calcolato]]*$D$4,2)</f>
        <v>#DIV/0!</v>
      </c>
    </row>
    <row r="29" spans="1:6" x14ac:dyDescent="0.25">
      <c r="A29">
        <f>IF('Ripartizione utenze'!$B$2="Domestico Residente",'Ripartizione utenze'!A50)</f>
        <v>0</v>
      </c>
      <c r="B29">
        <f>IF('Ripartizione utenze'!$B$2="Domestico Residente",'Ripartizione utenze'!B50)</f>
        <v>0</v>
      </c>
      <c r="C29">
        <f>IF('Ripartizione utenze'!$B$2="Domestico Residente",'Ripartizione utenze'!C50)</f>
        <v>0</v>
      </c>
      <c r="D29">
        <f>Acqua_Dom_Res_2023!D28+Acqua_Dom_Res_2024!D28+Acqua_Dom_Res_2025!D28+Acqua_Dom_Res_2026!D28</f>
        <v>0</v>
      </c>
      <c r="E29" s="1">
        <f>Acqua_Dom_Res_2023!I28+Acqua_Dom_Res_2024!I28+Acqua_Dom_Res_2025!I28+Acqua_Dom_Res_2026!I28</f>
        <v>0</v>
      </c>
      <c r="F29" t="e">
        <f>ROUND(AcquaResidenti8[[#This Row],[Importo ACQUA calcolato]]*$D$4,2)</f>
        <v>#DIV/0!</v>
      </c>
    </row>
    <row r="30" spans="1:6" x14ac:dyDescent="0.25">
      <c r="A30">
        <f>IF('Ripartizione utenze'!$B$2="Domestico Residente",'Ripartizione utenze'!A51)</f>
        <v>0</v>
      </c>
      <c r="B30">
        <f>IF('Ripartizione utenze'!$B$2="Domestico Residente",'Ripartizione utenze'!B51)</f>
        <v>0</v>
      </c>
      <c r="C30">
        <f>IF('Ripartizione utenze'!$B$2="Domestico Residente",'Ripartizione utenze'!C51)</f>
        <v>0</v>
      </c>
      <c r="D30">
        <f>Acqua_Dom_Res_2023!D29+Acqua_Dom_Res_2024!D29+Acqua_Dom_Res_2025!D29+Acqua_Dom_Res_2026!D29</f>
        <v>0</v>
      </c>
      <c r="E30" s="1">
        <f>Acqua_Dom_Res_2023!I29+Acqua_Dom_Res_2024!I29+Acqua_Dom_Res_2025!I29+Acqua_Dom_Res_2026!I29</f>
        <v>0</v>
      </c>
      <c r="F30" t="e">
        <f>ROUND(AcquaResidenti8[[#This Row],[Importo ACQUA calcolato]]*$D$4,2)</f>
        <v>#DIV/0!</v>
      </c>
    </row>
    <row r="31" spans="1:6" x14ac:dyDescent="0.25">
      <c r="A31">
        <f>IF('Ripartizione utenze'!$B$2="Domestico Residente",'Ripartizione utenze'!A52)</f>
        <v>0</v>
      </c>
      <c r="B31">
        <f>IF('Ripartizione utenze'!$B$2="Domestico Residente",'Ripartizione utenze'!B52)</f>
        <v>0</v>
      </c>
      <c r="C31">
        <f>IF('Ripartizione utenze'!$B$2="Domestico Residente",'Ripartizione utenze'!C52)</f>
        <v>0</v>
      </c>
      <c r="D31">
        <f>Acqua_Dom_Res_2023!D30+Acqua_Dom_Res_2024!D30+Acqua_Dom_Res_2025!D30+Acqua_Dom_Res_2026!D30</f>
        <v>0</v>
      </c>
      <c r="E31" s="1">
        <f>Acqua_Dom_Res_2023!I30+Acqua_Dom_Res_2024!I30+Acqua_Dom_Res_2025!I30+Acqua_Dom_Res_2026!I30</f>
        <v>0</v>
      </c>
      <c r="F31" t="e">
        <f>ROUND(AcquaResidenti8[[#This Row],[Importo ACQUA calcolato]]*$D$4,2)</f>
        <v>#DIV/0!</v>
      </c>
    </row>
    <row r="32" spans="1:6" x14ac:dyDescent="0.25">
      <c r="A32">
        <f>IF('Ripartizione utenze'!$B$2="Domestico Residente",'Ripartizione utenze'!A53)</f>
        <v>0</v>
      </c>
      <c r="B32">
        <f>IF('Ripartizione utenze'!$B$2="Domestico Residente",'Ripartizione utenze'!B53)</f>
        <v>0</v>
      </c>
      <c r="C32">
        <f>IF('Ripartizione utenze'!$B$2="Domestico Residente",'Ripartizione utenze'!C53)</f>
        <v>0</v>
      </c>
      <c r="D32">
        <f>Acqua_Dom_Res_2023!D31+Acqua_Dom_Res_2024!D31+Acqua_Dom_Res_2025!D31+Acqua_Dom_Res_2026!D31</f>
        <v>0</v>
      </c>
      <c r="E32" s="1">
        <f>Acqua_Dom_Res_2023!I31+Acqua_Dom_Res_2024!I31+Acqua_Dom_Res_2025!I31+Acqua_Dom_Res_2026!I31</f>
        <v>0</v>
      </c>
      <c r="F32" t="e">
        <f>ROUND(AcquaResidenti8[[#This Row],[Importo ACQUA calcolato]]*$D$4,2)</f>
        <v>#DIV/0!</v>
      </c>
    </row>
    <row r="33" spans="1:6" x14ac:dyDescent="0.25">
      <c r="A33">
        <f>IF('Ripartizione utenze'!$B$2="Domestico Residente",'Ripartizione utenze'!A54)</f>
        <v>0</v>
      </c>
      <c r="B33">
        <f>IF('Ripartizione utenze'!$B$2="Domestico Residente",'Ripartizione utenze'!B54)</f>
        <v>0</v>
      </c>
      <c r="C33">
        <f>IF('Ripartizione utenze'!$B$2="Domestico Residente",'Ripartizione utenze'!C54)</f>
        <v>0</v>
      </c>
      <c r="D33">
        <f>Acqua_Dom_Res_2023!D32+Acqua_Dom_Res_2024!D32+Acqua_Dom_Res_2025!D32+Acqua_Dom_Res_2026!D32</f>
        <v>0</v>
      </c>
      <c r="E33" s="1">
        <f>Acqua_Dom_Res_2023!I32+Acqua_Dom_Res_2024!I32+Acqua_Dom_Res_2025!I32+Acqua_Dom_Res_2026!I32</f>
        <v>0</v>
      </c>
      <c r="F33" t="e">
        <f>ROUND(AcquaResidenti8[[#This Row],[Importo ACQUA calcolato]]*$D$4,2)</f>
        <v>#DIV/0!</v>
      </c>
    </row>
    <row r="34" spans="1:6" x14ac:dyDescent="0.25">
      <c r="A34">
        <f>IF('Ripartizione utenze'!$B$2="Domestico Residente",'Ripartizione utenze'!A55)</f>
        <v>0</v>
      </c>
      <c r="B34">
        <f>IF('Ripartizione utenze'!$B$2="Domestico Residente",'Ripartizione utenze'!B55)</f>
        <v>0</v>
      </c>
      <c r="C34">
        <f>IF('Ripartizione utenze'!$B$2="Domestico Residente",'Ripartizione utenze'!C55)</f>
        <v>0</v>
      </c>
      <c r="D34">
        <f>Acqua_Dom_Res_2023!D33+Acqua_Dom_Res_2024!D33+Acqua_Dom_Res_2025!D33+Acqua_Dom_Res_2026!D33</f>
        <v>0</v>
      </c>
      <c r="E34" s="1">
        <f>Acqua_Dom_Res_2023!I33+Acqua_Dom_Res_2024!I33+Acqua_Dom_Res_2025!I33+Acqua_Dom_Res_2026!I33</f>
        <v>0</v>
      </c>
      <c r="F34" t="e">
        <f>ROUND(AcquaResidenti8[[#This Row],[Importo ACQUA calcolato]]*$D$4,2)</f>
        <v>#DIV/0!</v>
      </c>
    </row>
    <row r="35" spans="1:6" x14ac:dyDescent="0.25">
      <c r="A35">
        <f>IF('Ripartizione utenze'!$B$2="Domestico Residente",'Ripartizione utenze'!A56)</f>
        <v>0</v>
      </c>
      <c r="B35">
        <f>IF('Ripartizione utenze'!$B$2="Domestico Residente",'Ripartizione utenze'!B56)</f>
        <v>0</v>
      </c>
      <c r="C35">
        <f>IF('Ripartizione utenze'!$B$2="Domestico Residente",'Ripartizione utenze'!C56)</f>
        <v>0</v>
      </c>
      <c r="D35">
        <f>Acqua_Dom_Res_2023!D34+Acqua_Dom_Res_2024!D34+Acqua_Dom_Res_2025!D34+Acqua_Dom_Res_2026!D34</f>
        <v>0</v>
      </c>
      <c r="E35" s="1">
        <f>Acqua_Dom_Res_2023!I34+Acqua_Dom_Res_2024!I34+Acqua_Dom_Res_2025!I34+Acqua_Dom_Res_2026!I34</f>
        <v>0</v>
      </c>
      <c r="F35" t="e">
        <f>ROUND(AcquaResidenti8[[#This Row],[Importo ACQUA calcolato]]*$D$4,2)</f>
        <v>#DIV/0!</v>
      </c>
    </row>
    <row r="36" spans="1:6" x14ac:dyDescent="0.25">
      <c r="A36">
        <f>IF('Ripartizione utenze'!$B$2="Domestico Residente",'Ripartizione utenze'!A57)</f>
        <v>0</v>
      </c>
      <c r="B36">
        <f>IF('Ripartizione utenze'!$B$2="Domestico Residente",'Ripartizione utenze'!B57)</f>
        <v>0</v>
      </c>
      <c r="C36">
        <f>IF('Ripartizione utenze'!$B$2="Domestico Residente",'Ripartizione utenze'!C57)</f>
        <v>0</v>
      </c>
      <c r="D36">
        <f>Acqua_Dom_Res_2023!D35+Acqua_Dom_Res_2024!D35+Acqua_Dom_Res_2025!D35+Acqua_Dom_Res_2026!D35</f>
        <v>0</v>
      </c>
      <c r="E36" s="1">
        <f>Acqua_Dom_Res_2023!I35+Acqua_Dom_Res_2024!I35+Acqua_Dom_Res_2025!I35+Acqua_Dom_Res_2026!I35</f>
        <v>0</v>
      </c>
      <c r="F36" t="e">
        <f>ROUND(AcquaResidenti8[[#This Row],[Importo ACQUA calcolato]]*$D$4,2)</f>
        <v>#DIV/0!</v>
      </c>
    </row>
    <row r="37" spans="1:6" x14ac:dyDescent="0.25">
      <c r="A37">
        <f>IF('Ripartizione utenze'!$B$2="Domestico Residente",'Ripartizione utenze'!A58)</f>
        <v>0</v>
      </c>
      <c r="B37">
        <f>IF('Ripartizione utenze'!$B$2="Domestico Residente",'Ripartizione utenze'!B58)</f>
        <v>0</v>
      </c>
      <c r="C37">
        <f>IF('Ripartizione utenze'!$B$2="Domestico Residente",'Ripartizione utenze'!C58)</f>
        <v>0</v>
      </c>
      <c r="D37">
        <f>Acqua_Dom_Res_2023!D36+Acqua_Dom_Res_2024!D36+Acqua_Dom_Res_2025!D36+Acqua_Dom_Res_2026!D36</f>
        <v>0</v>
      </c>
      <c r="E37" s="1">
        <f>Acqua_Dom_Res_2023!I36+Acqua_Dom_Res_2024!I36+Acqua_Dom_Res_2025!I36+Acqua_Dom_Res_2026!I36</f>
        <v>0</v>
      </c>
      <c r="F37" t="e">
        <f>ROUND(AcquaResidenti8[[#This Row],[Importo ACQUA calcolato]]*$D$4,2)</f>
        <v>#DIV/0!</v>
      </c>
    </row>
  </sheetData>
  <sheetProtection selectLockedCells="1" selectUnlockedCells="1"/>
  <mergeCells count="1">
    <mergeCell ref="A1:E1"/>
  </mergeCells>
  <pageMargins left="0.75" right="0.75" top="1" bottom="1" header="0.5" footer="0.5"/>
  <pageSetup paperSize="9" scale="98" fitToHeight="0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EBC32-4D6F-4869-8933-B9CED063F718}">
  <sheetPr codeName="Foglio5">
    <tabColor theme="7" tint="-0.249977111117893"/>
  </sheetPr>
  <dimension ref="A2:E7"/>
  <sheetViews>
    <sheetView workbookViewId="0">
      <selection activeCell="J37" sqref="J37"/>
    </sheetView>
  </sheetViews>
  <sheetFormatPr defaultRowHeight="15" x14ac:dyDescent="0.25"/>
  <cols>
    <col min="1" max="1" width="16.7109375" customWidth="1"/>
    <col min="2" max="5" width="14.42578125" style="6" customWidth="1"/>
  </cols>
  <sheetData>
    <row r="2" spans="1:5" x14ac:dyDescent="0.25">
      <c r="B2" s="33" t="s">
        <v>38</v>
      </c>
      <c r="C2" s="33" t="s">
        <v>39</v>
      </c>
      <c r="D2" s="33" t="s">
        <v>40</v>
      </c>
      <c r="E2" s="33" t="s">
        <v>41</v>
      </c>
    </row>
    <row r="3" spans="1:5" x14ac:dyDescent="0.25">
      <c r="A3" s="31" t="s">
        <v>35</v>
      </c>
      <c r="B3" s="31">
        <v>20</v>
      </c>
      <c r="C3" s="31">
        <v>40</v>
      </c>
      <c r="D3" s="31">
        <v>70</v>
      </c>
      <c r="E3" s="31">
        <v>999</v>
      </c>
    </row>
    <row r="4" spans="1:5" x14ac:dyDescent="0.25">
      <c r="A4" s="32">
        <v>2023</v>
      </c>
      <c r="B4" s="28">
        <v>0.68392699999999995</v>
      </c>
      <c r="C4" s="28">
        <v>0.86080500000000004</v>
      </c>
      <c r="D4" s="28">
        <v>1.049474</v>
      </c>
      <c r="E4" s="28">
        <v>1.1673929999999999</v>
      </c>
    </row>
    <row r="5" spans="1:5" x14ac:dyDescent="0.25">
      <c r="A5" s="32">
        <v>2024</v>
      </c>
      <c r="B5" s="28">
        <v>0.68392699999999995</v>
      </c>
      <c r="C5" s="28">
        <v>0.86080500000000004</v>
      </c>
      <c r="D5" s="28">
        <v>1.049474</v>
      </c>
      <c r="E5" s="28">
        <v>1.1673929999999999</v>
      </c>
    </row>
    <row r="6" spans="1:5" x14ac:dyDescent="0.25">
      <c r="A6" s="32">
        <v>2025</v>
      </c>
      <c r="B6" s="28">
        <v>0.69470799999999999</v>
      </c>
      <c r="C6" s="28">
        <v>0.87437399999999998</v>
      </c>
      <c r="D6" s="28">
        <v>1.0660179999999999</v>
      </c>
      <c r="E6" s="28">
        <v>1.1857949999999999</v>
      </c>
    </row>
    <row r="7" spans="1:5" x14ac:dyDescent="0.25">
      <c r="A7" s="32">
        <v>2026</v>
      </c>
      <c r="B7" s="28">
        <v>0.69470799999999999</v>
      </c>
      <c r="C7" s="28">
        <v>0.87437399999999998</v>
      </c>
      <c r="D7" s="28">
        <v>1.0660179999999999</v>
      </c>
      <c r="E7" s="28">
        <v>1.1857949999999999</v>
      </c>
    </row>
  </sheetData>
  <sheetProtection algorithmName="SHA-512" hashValue="WdTHQmBQEiaaYV4XWaot0BWpBP1RIpFKvHVzOUQMzSb1yiQiIV8BaJX3t/BtXztHTDbFSURGTHJZ8s2GOkWbfQ==" saltValue="mYeF+/aXtvs+dVOkoGfScQ==" spinCount="100000" sheet="1" objects="1" scenarios="1"/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BC263-8DFE-4D25-998D-51ECA2940962}">
  <sheetPr codeName="Foglio6">
    <tabColor theme="7" tint="-0.249977111117893"/>
    <pageSetUpPr fitToPage="1"/>
  </sheetPr>
  <dimension ref="A2:I36"/>
  <sheetViews>
    <sheetView workbookViewId="0">
      <selection activeCell="L15" sqref="L15"/>
    </sheetView>
  </sheetViews>
  <sheetFormatPr defaultRowHeight="15" x14ac:dyDescent="0.25"/>
  <cols>
    <col min="1" max="1" width="24.7109375" bestFit="1" customWidth="1"/>
    <col min="2" max="2" width="14.7109375" customWidth="1"/>
    <col min="3" max="3" width="15.5703125" customWidth="1"/>
    <col min="4" max="4" width="23.5703125" bestFit="1" customWidth="1"/>
    <col min="5" max="5" width="15.42578125" bestFit="1" customWidth="1"/>
    <col min="6" max="6" width="15.85546875" bestFit="1" customWidth="1"/>
    <col min="7" max="7" width="15.42578125" bestFit="1" customWidth="1"/>
    <col min="8" max="8" width="13.7109375" bestFit="1" customWidth="1"/>
    <col min="9" max="9" width="22" customWidth="1"/>
    <col min="10" max="10" width="15.140625" bestFit="1" customWidth="1"/>
    <col min="11" max="11" width="14.85546875" customWidth="1"/>
  </cols>
  <sheetData>
    <row r="2" spans="1:9" x14ac:dyDescent="0.25">
      <c r="A2" s="35" t="s">
        <v>46</v>
      </c>
      <c r="B2" s="35" t="s">
        <v>47</v>
      </c>
      <c r="C2" s="27" t="s">
        <v>55</v>
      </c>
      <c r="D2" s="37" t="s">
        <v>56</v>
      </c>
    </row>
    <row r="3" spans="1:9" x14ac:dyDescent="0.25">
      <c r="A3" s="28">
        <v>2023</v>
      </c>
      <c r="B3" s="28">
        <f>IFERROR(VLOOKUP(A3,'Ripartizione utenze'!A12:B19,2,FALSE),0)</f>
        <v>0</v>
      </c>
      <c r="C3" s="36" t="e">
        <f>VLOOKUP(B3,'Ripartizione utenze'!B12:C19,2,FALSE)</f>
        <v>#N/A</v>
      </c>
      <c r="D3">
        <f>SUM(D7:D58)</f>
        <v>0</v>
      </c>
      <c r="E3" t="e">
        <f>ROUND(C3,0)=ROUND(D3,0)</f>
        <v>#N/A</v>
      </c>
    </row>
    <row r="4" spans="1:9" x14ac:dyDescent="0.25">
      <c r="A4" s="9"/>
      <c r="B4" s="2"/>
      <c r="G4" s="1"/>
    </row>
    <row r="5" spans="1:9" x14ac:dyDescent="0.25">
      <c r="E5" s="79" t="s">
        <v>45</v>
      </c>
      <c r="F5" s="79"/>
      <c r="G5" s="79"/>
      <c r="H5" s="79"/>
    </row>
    <row r="6" spans="1:9" s="6" customFormat="1" x14ac:dyDescent="0.25">
      <c r="A6" s="28" t="s">
        <v>27</v>
      </c>
      <c r="B6" s="28" t="s">
        <v>28</v>
      </c>
      <c r="C6" s="28" t="s">
        <v>8</v>
      </c>
      <c r="D6" s="28" t="s">
        <v>44</v>
      </c>
      <c r="E6" s="30" t="s">
        <v>29</v>
      </c>
      <c r="F6" s="30" t="s">
        <v>48</v>
      </c>
      <c r="G6" s="30" t="s">
        <v>30</v>
      </c>
      <c r="H6" s="30" t="s">
        <v>49</v>
      </c>
      <c r="I6" s="28" t="s">
        <v>31</v>
      </c>
    </row>
    <row r="7" spans="1:9" x14ac:dyDescent="0.25">
      <c r="A7">
        <f>IF('Ripartizione utenze'!$B$2="Domestico Residente",'Ripartizione utenze'!A29)</f>
        <v>0</v>
      </c>
      <c r="B7">
        <f>IF('Ripartizione utenze'!$B$2="Domestico Residente",'Ripartizione utenze'!B29)</f>
        <v>0</v>
      </c>
      <c r="C7">
        <f>IF('Ripartizione utenze'!$B$2="Domestico Residente",'Ripartizione utenze'!C29)</f>
        <v>0</v>
      </c>
      <c r="D7">
        <f>ROUND(AcquaResidenti[[#This Row],[Consumo mc]]/'Ripartizione utenze'!$D$9*$B$3,0)</f>
        <v>0</v>
      </c>
      <c r="E7" s="20">
        <f>ROUND(MIN(AcquaResidenti[[#This Row],[PRO-DIE ANNO 2023]],('Foglio tariffe'!$B$3*AcquaResidenti[[#This Row],[Componenti]]/365*$B$3)),0)</f>
        <v>0</v>
      </c>
      <c r="F7" s="20">
        <f>ROUND(MAX(0,MIN(AcquaResidenti[[#This Row],[PRO-DIE ANNO 2023]]-AcquaResidenti[[#This Row],[Mc Fascia 1]],('Foglio tariffe'!$C$3*AcquaResidenti[[#This Row],[Componenti]]/365*$B$3))),0)</f>
        <v>0</v>
      </c>
      <c r="G7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7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7" s="1">
        <f>ROUND((E7*'Foglio tariffe'!$B$4+F7*'Foglio tariffe'!$C$4+G7*'Foglio tariffe'!$D$4+H7*'Foglio tariffe'!$E$4),2)</f>
        <v>0</v>
      </c>
    </row>
    <row r="8" spans="1:9" x14ac:dyDescent="0.25">
      <c r="A8">
        <f>IF('Ripartizione utenze'!$B$2="Domestico Residente",'Ripartizione utenze'!A30)</f>
        <v>0</v>
      </c>
      <c r="B8">
        <f>IF('Ripartizione utenze'!$B$2="Domestico Residente",'Ripartizione utenze'!B30)</f>
        <v>0</v>
      </c>
      <c r="C8">
        <f>IF('Ripartizione utenze'!$B$2="Domestico Residente",'Ripartizione utenze'!C30)</f>
        <v>0</v>
      </c>
      <c r="D8">
        <f>ROUND(AcquaResidenti[[#This Row],[Consumo mc]]/'Ripartizione utenze'!$D$9*$B$3,0)</f>
        <v>0</v>
      </c>
      <c r="E8" s="20">
        <f>ROUND(MIN(AcquaResidenti[[#This Row],[PRO-DIE ANNO 2023]],('Foglio tariffe'!$B$3*AcquaResidenti[[#This Row],[Componenti]]/365*$B$3)),0)</f>
        <v>0</v>
      </c>
      <c r="F8" s="20">
        <f>ROUND(MAX(0,MIN(AcquaResidenti[[#This Row],[PRO-DIE ANNO 2023]]-AcquaResidenti[[#This Row],[Mc Fascia 1]],('Foglio tariffe'!$C$3*AcquaResidenti[[#This Row],[Componenti]]/365*$B$3))),0)</f>
        <v>0</v>
      </c>
      <c r="G8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8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8" s="1">
        <f>ROUND((E8*'Foglio tariffe'!$B$4+F8*'Foglio tariffe'!$C$4+G8*'Foglio tariffe'!$D$4+H8*'Foglio tariffe'!$E$4),2)</f>
        <v>0</v>
      </c>
    </row>
    <row r="9" spans="1:9" x14ac:dyDescent="0.25">
      <c r="A9">
        <f>IF('Ripartizione utenze'!$B$2="Domestico Residente",'Ripartizione utenze'!A31)</f>
        <v>0</v>
      </c>
      <c r="B9">
        <f>IF('Ripartizione utenze'!$B$2="Domestico Residente",'Ripartizione utenze'!B31)</f>
        <v>0</v>
      </c>
      <c r="C9">
        <f>IF('Ripartizione utenze'!$B$2="Domestico Residente",'Ripartizione utenze'!C31)</f>
        <v>0</v>
      </c>
      <c r="D9">
        <f>ROUND(AcquaResidenti[[#This Row],[Consumo mc]]/'Ripartizione utenze'!$D$9*$B$3,0)</f>
        <v>0</v>
      </c>
      <c r="E9" s="20">
        <f>ROUND(MIN(AcquaResidenti[[#This Row],[PRO-DIE ANNO 2023]],('Foglio tariffe'!$B$3*AcquaResidenti[[#This Row],[Componenti]]/365*$B$3)),0)</f>
        <v>0</v>
      </c>
      <c r="F9" s="20">
        <f>ROUND(MAX(0,MIN(AcquaResidenti[[#This Row],[PRO-DIE ANNO 2023]]-AcquaResidenti[[#This Row],[Mc Fascia 1]],('Foglio tariffe'!$C$3*AcquaResidenti[[#This Row],[Componenti]]/365*$B$3))),0)</f>
        <v>0</v>
      </c>
      <c r="G9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9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9" s="1">
        <f>ROUND((E9*'Foglio tariffe'!$B$4+F9*'Foglio tariffe'!$C$4+G9*'Foglio tariffe'!$D$4+H9*'Foglio tariffe'!$E$4),2)</f>
        <v>0</v>
      </c>
    </row>
    <row r="10" spans="1:9" x14ac:dyDescent="0.25">
      <c r="A10">
        <f>IF('Ripartizione utenze'!$B$2="Domestico Residente",'Ripartizione utenze'!A32)</f>
        <v>0</v>
      </c>
      <c r="B10">
        <f>IF('Ripartizione utenze'!$B$2="Domestico Residente",'Ripartizione utenze'!B32)</f>
        <v>0</v>
      </c>
      <c r="C10">
        <f>IF('Ripartizione utenze'!$B$2="Domestico Residente",'Ripartizione utenze'!C32)</f>
        <v>0</v>
      </c>
      <c r="D10">
        <f>ROUND(AcquaResidenti[[#This Row],[Consumo mc]]/'Ripartizione utenze'!$D$9*$B$3,0)</f>
        <v>0</v>
      </c>
      <c r="E10" s="20">
        <f>ROUND(MIN(AcquaResidenti[[#This Row],[PRO-DIE ANNO 2023]],('Foglio tariffe'!$B$3*AcquaResidenti[[#This Row],[Componenti]]/365*$B$3)),0)</f>
        <v>0</v>
      </c>
      <c r="F10" s="20">
        <f>ROUND(MAX(0,MIN(AcquaResidenti[[#This Row],[PRO-DIE ANNO 2023]]-AcquaResidenti[[#This Row],[Mc Fascia 1]],('Foglio tariffe'!$C$3*AcquaResidenti[[#This Row],[Componenti]]/365*$B$3))),0)</f>
        <v>0</v>
      </c>
      <c r="G10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10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10" s="1">
        <f>ROUND((E10*'Foglio tariffe'!$B$4+F10*'Foglio tariffe'!$C$4+G10*'Foglio tariffe'!$D$4+H10*'Foglio tariffe'!$E$4),2)</f>
        <v>0</v>
      </c>
    </row>
    <row r="11" spans="1:9" x14ac:dyDescent="0.25">
      <c r="A11">
        <f>IF('Ripartizione utenze'!$B$2="Domestico Residente",'Ripartizione utenze'!A33)</f>
        <v>0</v>
      </c>
      <c r="B11">
        <f>IF('Ripartizione utenze'!$B$2="Domestico Residente",'Ripartizione utenze'!B33)</f>
        <v>0</v>
      </c>
      <c r="C11">
        <f>IF('Ripartizione utenze'!$B$2="Domestico Residente",'Ripartizione utenze'!C33)</f>
        <v>0</v>
      </c>
      <c r="D11">
        <f>ROUND(AcquaResidenti[[#This Row],[Consumo mc]]/'Ripartizione utenze'!$D$9*$B$3,0)</f>
        <v>0</v>
      </c>
      <c r="E11" s="20">
        <f>ROUND(MIN(AcquaResidenti[[#This Row],[PRO-DIE ANNO 2023]],('Foglio tariffe'!$B$3*AcquaResidenti[[#This Row],[Componenti]]/365*$B$3)),0)</f>
        <v>0</v>
      </c>
      <c r="F11" s="20">
        <f>ROUND(MAX(0,MIN(AcquaResidenti[[#This Row],[PRO-DIE ANNO 2023]]-AcquaResidenti[[#This Row],[Mc Fascia 1]],('Foglio tariffe'!$C$3*AcquaResidenti[[#This Row],[Componenti]]/365*$B$3))),0)</f>
        <v>0</v>
      </c>
      <c r="G11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11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11" s="1">
        <f>ROUND((E11*'Foglio tariffe'!$B$4+F11*'Foglio tariffe'!$C$4+G11*'Foglio tariffe'!$D$4+H11*'Foglio tariffe'!$E$4),2)</f>
        <v>0</v>
      </c>
    </row>
    <row r="12" spans="1:9" x14ac:dyDescent="0.25">
      <c r="A12">
        <f>IF('Ripartizione utenze'!$B$2="Domestico Residente",'Ripartizione utenze'!A34)</f>
        <v>0</v>
      </c>
      <c r="B12">
        <f>IF('Ripartizione utenze'!$B$2="Domestico Residente",'Ripartizione utenze'!B34)</f>
        <v>0</v>
      </c>
      <c r="C12">
        <f>IF('Ripartizione utenze'!$B$2="Domestico Residente",'Ripartizione utenze'!C34)</f>
        <v>0</v>
      </c>
      <c r="D12">
        <f>ROUND(AcquaResidenti[[#This Row],[Consumo mc]]/'Ripartizione utenze'!$D$9*$B$3,0)</f>
        <v>0</v>
      </c>
      <c r="E12" s="20">
        <f>ROUND(MIN(AcquaResidenti[[#This Row],[PRO-DIE ANNO 2023]],('Foglio tariffe'!$B$3*AcquaResidenti[[#This Row],[Componenti]]/365*$B$3)),0)</f>
        <v>0</v>
      </c>
      <c r="F12" s="20">
        <f>ROUND(MAX(0,MIN(AcquaResidenti[[#This Row],[PRO-DIE ANNO 2023]]-AcquaResidenti[[#This Row],[Mc Fascia 1]],('Foglio tariffe'!$C$3*AcquaResidenti[[#This Row],[Componenti]]/365*$B$3))),0)</f>
        <v>0</v>
      </c>
      <c r="G12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12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12" s="1">
        <f>ROUND((E12*'Foglio tariffe'!$B$4+F12*'Foglio tariffe'!$C$4+G12*'Foglio tariffe'!$D$4+H12*'Foglio tariffe'!$E$4),2)</f>
        <v>0</v>
      </c>
    </row>
    <row r="13" spans="1:9" x14ac:dyDescent="0.25">
      <c r="A13">
        <f>IF('Ripartizione utenze'!$B$2="Domestico Residente",'Ripartizione utenze'!A35)</f>
        <v>0</v>
      </c>
      <c r="B13">
        <f>IF('Ripartizione utenze'!$B$2="Domestico Residente",'Ripartizione utenze'!B35)</f>
        <v>0</v>
      </c>
      <c r="C13">
        <f>IF('Ripartizione utenze'!$B$2="Domestico Residente",'Ripartizione utenze'!C35)</f>
        <v>0</v>
      </c>
      <c r="D13">
        <f>ROUND(AcquaResidenti[[#This Row],[Consumo mc]]/'Ripartizione utenze'!$D$9*$B$3,0)</f>
        <v>0</v>
      </c>
      <c r="E13" s="20">
        <f>ROUND(MIN(AcquaResidenti[[#This Row],[PRO-DIE ANNO 2023]],('Foglio tariffe'!$B$3*AcquaResidenti[[#This Row],[Componenti]]/365*$B$3)),0)</f>
        <v>0</v>
      </c>
      <c r="F13" s="20">
        <f>ROUND(MAX(0,MIN(AcquaResidenti[[#This Row],[PRO-DIE ANNO 2023]]-AcquaResidenti[[#This Row],[Mc Fascia 1]],('Foglio tariffe'!$C$3*AcquaResidenti[[#This Row],[Componenti]]/365*$B$3))),0)</f>
        <v>0</v>
      </c>
      <c r="G13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13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13" s="1">
        <f>ROUND((E13*'Foglio tariffe'!$B$4+F13*'Foglio tariffe'!$C$4+G13*'Foglio tariffe'!$D$4+H13*'Foglio tariffe'!$E$4),2)</f>
        <v>0</v>
      </c>
    </row>
    <row r="14" spans="1:9" x14ac:dyDescent="0.25">
      <c r="A14">
        <f>IF('Ripartizione utenze'!$B$2="Domestico Residente",'Ripartizione utenze'!A36)</f>
        <v>0</v>
      </c>
      <c r="B14">
        <f>IF('Ripartizione utenze'!$B$2="Domestico Residente",'Ripartizione utenze'!B36)</f>
        <v>0</v>
      </c>
      <c r="C14">
        <f>IF('Ripartizione utenze'!$B$2="Domestico Residente",'Ripartizione utenze'!C36)</f>
        <v>0</v>
      </c>
      <c r="D14">
        <f>ROUND(AcquaResidenti[[#This Row],[Consumo mc]]/'Ripartizione utenze'!$D$9*$B$3,0)</f>
        <v>0</v>
      </c>
      <c r="E14" s="20">
        <f>ROUND(MIN(AcquaResidenti[[#This Row],[PRO-DIE ANNO 2023]],('Foglio tariffe'!$B$3*AcquaResidenti[[#This Row],[Componenti]]/365*$B$3)),0)</f>
        <v>0</v>
      </c>
      <c r="F14" s="20">
        <f>ROUND(MAX(0,MIN(AcquaResidenti[[#This Row],[PRO-DIE ANNO 2023]]-AcquaResidenti[[#This Row],[Mc Fascia 1]],('Foglio tariffe'!$C$3*AcquaResidenti[[#This Row],[Componenti]]/365*$B$3))),0)</f>
        <v>0</v>
      </c>
      <c r="G14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14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14" s="1">
        <f>ROUND((E14*'Foglio tariffe'!$B$4+F14*'Foglio tariffe'!$C$4+G14*'Foglio tariffe'!$D$4+H14*'Foglio tariffe'!$E$4),2)</f>
        <v>0</v>
      </c>
    </row>
    <row r="15" spans="1:9" x14ac:dyDescent="0.25">
      <c r="A15">
        <f>IF('Ripartizione utenze'!$B$2="Domestico Residente",'Ripartizione utenze'!A37)</f>
        <v>0</v>
      </c>
      <c r="B15">
        <f>IF('Ripartizione utenze'!$B$2="Domestico Residente",'Ripartizione utenze'!B37)</f>
        <v>0</v>
      </c>
      <c r="C15">
        <f>IF('Ripartizione utenze'!$B$2="Domestico Residente",'Ripartizione utenze'!C37)</f>
        <v>0</v>
      </c>
      <c r="D15">
        <f>ROUND(AcquaResidenti[[#This Row],[Consumo mc]]/'Ripartizione utenze'!$D$9*$B$3,0)</f>
        <v>0</v>
      </c>
      <c r="E15" s="20">
        <f>ROUND(MIN(AcquaResidenti[[#This Row],[PRO-DIE ANNO 2023]],('Foglio tariffe'!$B$3*AcquaResidenti[[#This Row],[Componenti]]/365*$B$3)),0)</f>
        <v>0</v>
      </c>
      <c r="F15" s="20">
        <f>ROUND(MAX(0,MIN(AcquaResidenti[[#This Row],[PRO-DIE ANNO 2023]]-AcquaResidenti[[#This Row],[Mc Fascia 1]],('Foglio tariffe'!$C$3*AcquaResidenti[[#This Row],[Componenti]]/365*$B$3))),0)</f>
        <v>0</v>
      </c>
      <c r="G15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15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15" s="1">
        <f>ROUND((E15*'Foglio tariffe'!$B$4+F15*'Foglio tariffe'!$C$4+G15*'Foglio tariffe'!$D$4+H15*'Foglio tariffe'!$E$4),2)</f>
        <v>0</v>
      </c>
    </row>
    <row r="16" spans="1:9" x14ac:dyDescent="0.25">
      <c r="A16">
        <f>IF('Ripartizione utenze'!$B$2="Domestico Residente",'Ripartizione utenze'!A38)</f>
        <v>0</v>
      </c>
      <c r="B16">
        <f>IF('Ripartizione utenze'!$B$2="Domestico Residente",'Ripartizione utenze'!B38)</f>
        <v>0</v>
      </c>
      <c r="C16">
        <f>IF('Ripartizione utenze'!$B$2="Domestico Residente",'Ripartizione utenze'!C38)</f>
        <v>0</v>
      </c>
      <c r="D16">
        <f>ROUND(AcquaResidenti[[#This Row],[Consumo mc]]/'Ripartizione utenze'!$D$9*$B$3,0)</f>
        <v>0</v>
      </c>
      <c r="E16" s="20">
        <f>ROUND(MIN(AcquaResidenti[[#This Row],[PRO-DIE ANNO 2023]],('Foglio tariffe'!$B$3*AcquaResidenti[[#This Row],[Componenti]]/365*$B$3)),0)</f>
        <v>0</v>
      </c>
      <c r="F16" s="20">
        <f>ROUND(MAX(0,MIN(AcquaResidenti[[#This Row],[PRO-DIE ANNO 2023]]-AcquaResidenti[[#This Row],[Mc Fascia 1]],('Foglio tariffe'!$C$3*AcquaResidenti[[#This Row],[Componenti]]/365*$B$3))),0)</f>
        <v>0</v>
      </c>
      <c r="G16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16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16" s="1">
        <f>ROUND((E16*'Foglio tariffe'!$B$4+F16*'Foglio tariffe'!$C$4+G16*'Foglio tariffe'!$D$4+H16*'Foglio tariffe'!$E$4),2)</f>
        <v>0</v>
      </c>
    </row>
    <row r="17" spans="1:9" x14ac:dyDescent="0.25">
      <c r="A17">
        <f>IF('Ripartizione utenze'!$B$2="Domestico Residente",'Ripartizione utenze'!A39)</f>
        <v>0</v>
      </c>
      <c r="B17">
        <f>IF('Ripartizione utenze'!$B$2="Domestico Residente",'Ripartizione utenze'!B39)</f>
        <v>0</v>
      </c>
      <c r="C17">
        <f>IF('Ripartizione utenze'!$B$2="Domestico Residente",'Ripartizione utenze'!C39)</f>
        <v>0</v>
      </c>
      <c r="D17">
        <f>ROUND(AcquaResidenti[[#This Row],[Consumo mc]]/'Ripartizione utenze'!$D$9*$B$3,0)</f>
        <v>0</v>
      </c>
      <c r="E17" s="20">
        <f>ROUND(MIN(AcquaResidenti[[#This Row],[PRO-DIE ANNO 2023]],('Foglio tariffe'!$B$3*AcquaResidenti[[#This Row],[Componenti]]/365*$B$3)),0)</f>
        <v>0</v>
      </c>
      <c r="F17" s="20">
        <f>ROUND(MAX(0,MIN(AcquaResidenti[[#This Row],[PRO-DIE ANNO 2023]]-AcquaResidenti[[#This Row],[Mc Fascia 1]],('Foglio tariffe'!$C$3*AcquaResidenti[[#This Row],[Componenti]]/365*$B$3))),0)</f>
        <v>0</v>
      </c>
      <c r="G17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17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17" s="1">
        <f>ROUND((E17*'Foglio tariffe'!$B$4+F17*'Foglio tariffe'!$C$4+G17*'Foglio tariffe'!$D$4+H17*'Foglio tariffe'!$E$4),2)</f>
        <v>0</v>
      </c>
    </row>
    <row r="18" spans="1:9" x14ac:dyDescent="0.25">
      <c r="A18">
        <f>IF('Ripartizione utenze'!$B$2="Domestico Residente",'Ripartizione utenze'!A40)</f>
        <v>0</v>
      </c>
      <c r="B18">
        <f>IF('Ripartizione utenze'!$B$2="Domestico Residente",'Ripartizione utenze'!B40)</f>
        <v>0</v>
      </c>
      <c r="C18">
        <f>IF('Ripartizione utenze'!$B$2="Domestico Residente",'Ripartizione utenze'!C40)</f>
        <v>0</v>
      </c>
      <c r="D18">
        <f>ROUND(AcquaResidenti[[#This Row],[Consumo mc]]/'Ripartizione utenze'!$D$9*$B$3,0)</f>
        <v>0</v>
      </c>
      <c r="E18" s="20">
        <f>ROUND(MIN(AcquaResidenti[[#This Row],[PRO-DIE ANNO 2023]],('Foglio tariffe'!$B$3*AcquaResidenti[[#This Row],[Componenti]]/365*$B$3)),0)</f>
        <v>0</v>
      </c>
      <c r="F18" s="20">
        <f>ROUND(MAX(0,MIN(AcquaResidenti[[#This Row],[PRO-DIE ANNO 2023]]-AcquaResidenti[[#This Row],[Mc Fascia 1]],('Foglio tariffe'!$C$3*AcquaResidenti[[#This Row],[Componenti]]/365*$B$3))),0)</f>
        <v>0</v>
      </c>
      <c r="G18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18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18" s="1">
        <f>ROUND((E18*'Foglio tariffe'!$B$4+F18*'Foglio tariffe'!$C$4+G18*'Foglio tariffe'!$D$4+H18*'Foglio tariffe'!$E$4),2)</f>
        <v>0</v>
      </c>
    </row>
    <row r="19" spans="1:9" x14ac:dyDescent="0.25">
      <c r="A19">
        <f>IF('Ripartizione utenze'!$B$2="Domestico Residente",'Ripartizione utenze'!A41)</f>
        <v>0</v>
      </c>
      <c r="B19">
        <f>IF('Ripartizione utenze'!$B$2="Domestico Residente",'Ripartizione utenze'!B41)</f>
        <v>0</v>
      </c>
      <c r="C19">
        <f>IF('Ripartizione utenze'!$B$2="Domestico Residente",'Ripartizione utenze'!C41)</f>
        <v>0</v>
      </c>
      <c r="D19">
        <f>ROUND(AcquaResidenti[[#This Row],[Consumo mc]]/'Ripartizione utenze'!$D$9*$B$3,0)</f>
        <v>0</v>
      </c>
      <c r="E19" s="20">
        <f>ROUND(MIN(AcquaResidenti[[#This Row],[PRO-DIE ANNO 2023]],('Foglio tariffe'!$B$3*AcquaResidenti[[#This Row],[Componenti]]/365*$B$3)),0)</f>
        <v>0</v>
      </c>
      <c r="F19" s="20">
        <f>ROUND(MAX(0,MIN(AcquaResidenti[[#This Row],[PRO-DIE ANNO 2023]]-AcquaResidenti[[#This Row],[Mc Fascia 1]],('Foglio tariffe'!$C$3*AcquaResidenti[[#This Row],[Componenti]]/365*$B$3))),0)</f>
        <v>0</v>
      </c>
      <c r="G19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19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19" s="1">
        <f>ROUND((E19*'Foglio tariffe'!$B$4+F19*'Foglio tariffe'!$C$4+G19*'Foglio tariffe'!$D$4+H19*'Foglio tariffe'!$E$4),2)</f>
        <v>0</v>
      </c>
    </row>
    <row r="20" spans="1:9" x14ac:dyDescent="0.25">
      <c r="A20">
        <f>IF('Ripartizione utenze'!$B$2="Domestico Residente",'Ripartizione utenze'!A42)</f>
        <v>0</v>
      </c>
      <c r="B20">
        <f>IF('Ripartizione utenze'!$B$2="Domestico Residente",'Ripartizione utenze'!B42)</f>
        <v>0</v>
      </c>
      <c r="C20">
        <f>IF('Ripartizione utenze'!$B$2="Domestico Residente",'Ripartizione utenze'!C42)</f>
        <v>0</v>
      </c>
      <c r="D20">
        <f>ROUND(AcquaResidenti[[#This Row],[Consumo mc]]/'Ripartizione utenze'!$D$9*$B$3,0)</f>
        <v>0</v>
      </c>
      <c r="E20" s="20">
        <f>ROUND(MIN(AcquaResidenti[[#This Row],[PRO-DIE ANNO 2023]],('Foglio tariffe'!$B$3*AcquaResidenti[[#This Row],[Componenti]]/365*$B$3)),0)</f>
        <v>0</v>
      </c>
      <c r="F20" s="20">
        <f>ROUND(MAX(0,MIN(AcquaResidenti[[#This Row],[PRO-DIE ANNO 2023]]-AcquaResidenti[[#This Row],[Mc Fascia 1]],('Foglio tariffe'!$C$3*AcquaResidenti[[#This Row],[Componenti]]/365*$B$3))),0)</f>
        <v>0</v>
      </c>
      <c r="G20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20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20" s="1">
        <f>ROUND((E20*'Foglio tariffe'!$B$4+F20*'Foglio tariffe'!$C$4+G20*'Foglio tariffe'!$D$4+H20*'Foglio tariffe'!$E$4),2)</f>
        <v>0</v>
      </c>
    </row>
    <row r="21" spans="1:9" x14ac:dyDescent="0.25">
      <c r="A21">
        <f>IF('Ripartizione utenze'!$B$2="Domestico Residente",'Ripartizione utenze'!A43)</f>
        <v>0</v>
      </c>
      <c r="B21">
        <f>IF('Ripartizione utenze'!$B$2="Domestico Residente",'Ripartizione utenze'!B43)</f>
        <v>0</v>
      </c>
      <c r="C21">
        <f>IF('Ripartizione utenze'!$B$2="Domestico Residente",'Ripartizione utenze'!C43)</f>
        <v>0</v>
      </c>
      <c r="D21">
        <f>ROUND(AcquaResidenti[[#This Row],[Consumo mc]]/'Ripartizione utenze'!$D$9*$B$3,0)</f>
        <v>0</v>
      </c>
      <c r="E21" s="20">
        <f>ROUND(MIN(AcquaResidenti[[#This Row],[PRO-DIE ANNO 2023]],('Foglio tariffe'!$B$3*AcquaResidenti[[#This Row],[Componenti]]/365*$B$3)),0)</f>
        <v>0</v>
      </c>
      <c r="F21" s="20">
        <f>ROUND(MAX(0,MIN(AcquaResidenti[[#This Row],[PRO-DIE ANNO 2023]]-AcquaResidenti[[#This Row],[Mc Fascia 1]],('Foglio tariffe'!$C$3*AcquaResidenti[[#This Row],[Componenti]]/365*$B$3))),0)</f>
        <v>0</v>
      </c>
      <c r="G21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21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21" s="1">
        <f>ROUND((E21*'Foglio tariffe'!$B$4+F21*'Foglio tariffe'!$C$4+G21*'Foglio tariffe'!$D$4+H21*'Foglio tariffe'!$E$4),2)</f>
        <v>0</v>
      </c>
    </row>
    <row r="22" spans="1:9" x14ac:dyDescent="0.25">
      <c r="A22">
        <f>IF('Ripartizione utenze'!$B$2="Domestico Residente",'Ripartizione utenze'!A44)</f>
        <v>0</v>
      </c>
      <c r="B22">
        <f>IF('Ripartizione utenze'!$B$2="Domestico Residente",'Ripartizione utenze'!B44)</f>
        <v>0</v>
      </c>
      <c r="C22">
        <f>IF('Ripartizione utenze'!$B$2="Domestico Residente",'Ripartizione utenze'!C44)</f>
        <v>0</v>
      </c>
      <c r="D22">
        <f>ROUND(AcquaResidenti[[#This Row],[Consumo mc]]/'Ripartizione utenze'!$D$9*$B$3,0)</f>
        <v>0</v>
      </c>
      <c r="E22" s="20">
        <f>ROUND(MIN(AcquaResidenti[[#This Row],[PRO-DIE ANNO 2023]],('Foglio tariffe'!$B$3*AcquaResidenti[[#This Row],[Componenti]]/365*$B$3)),0)</f>
        <v>0</v>
      </c>
      <c r="F22" s="20">
        <f>ROUND(MAX(0,MIN(AcquaResidenti[[#This Row],[PRO-DIE ANNO 2023]]-AcquaResidenti[[#This Row],[Mc Fascia 1]],('Foglio tariffe'!$C$3*AcquaResidenti[[#This Row],[Componenti]]/365*$B$3))),0)</f>
        <v>0</v>
      </c>
      <c r="G22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22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22" s="1">
        <f>ROUND((E22*'Foglio tariffe'!$B$4+F22*'Foglio tariffe'!$C$4+G22*'Foglio tariffe'!$D$4+H22*'Foglio tariffe'!$E$4),2)</f>
        <v>0</v>
      </c>
    </row>
    <row r="23" spans="1:9" x14ac:dyDescent="0.25">
      <c r="A23">
        <f>IF('Ripartizione utenze'!$B$2="Domestico Residente",'Ripartizione utenze'!A45)</f>
        <v>0</v>
      </c>
      <c r="B23">
        <f>IF('Ripartizione utenze'!$B$2="Domestico Residente",'Ripartizione utenze'!B45)</f>
        <v>0</v>
      </c>
      <c r="C23">
        <f>IF('Ripartizione utenze'!$B$2="Domestico Residente",'Ripartizione utenze'!C45)</f>
        <v>0</v>
      </c>
      <c r="D23">
        <f>ROUND(AcquaResidenti[[#This Row],[Consumo mc]]/'Ripartizione utenze'!$D$9*$B$3,0)</f>
        <v>0</v>
      </c>
      <c r="E23" s="20">
        <f>ROUND(MIN(AcquaResidenti[[#This Row],[PRO-DIE ANNO 2023]],('Foglio tariffe'!$B$3*AcquaResidenti[[#This Row],[Componenti]]/365*$B$3)),0)</f>
        <v>0</v>
      </c>
      <c r="F23" s="20">
        <f>ROUND(MAX(0,MIN(AcquaResidenti[[#This Row],[PRO-DIE ANNO 2023]]-AcquaResidenti[[#This Row],[Mc Fascia 1]],('Foglio tariffe'!$C$3*AcquaResidenti[[#This Row],[Componenti]]/365*$B$3))),0)</f>
        <v>0</v>
      </c>
      <c r="G23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23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23" s="1">
        <f>ROUND((E23*'Foglio tariffe'!$B$4+F23*'Foglio tariffe'!$C$4+G23*'Foglio tariffe'!$D$4+H23*'Foglio tariffe'!$E$4),2)</f>
        <v>0</v>
      </c>
    </row>
    <row r="24" spans="1:9" x14ac:dyDescent="0.25">
      <c r="A24">
        <f>IF('Ripartizione utenze'!$B$2="Domestico Residente",'Ripartizione utenze'!A46)</f>
        <v>0</v>
      </c>
      <c r="B24">
        <f>IF('Ripartizione utenze'!$B$2="Domestico Residente",'Ripartizione utenze'!B46)</f>
        <v>0</v>
      </c>
      <c r="C24">
        <f>IF('Ripartizione utenze'!$B$2="Domestico Residente",'Ripartizione utenze'!C46)</f>
        <v>0</v>
      </c>
      <c r="D24">
        <f>ROUND(AcquaResidenti[[#This Row],[Consumo mc]]/'Ripartizione utenze'!$D$9*$B$3,0)</f>
        <v>0</v>
      </c>
      <c r="E24" s="20">
        <f>ROUND(MIN(AcquaResidenti[[#This Row],[PRO-DIE ANNO 2023]],('Foglio tariffe'!$B$3*AcquaResidenti[[#This Row],[Componenti]]/365*$B$3)),0)</f>
        <v>0</v>
      </c>
      <c r="F24" s="20">
        <f>ROUND(MAX(0,MIN(AcquaResidenti[[#This Row],[PRO-DIE ANNO 2023]]-AcquaResidenti[[#This Row],[Mc Fascia 1]],('Foglio tariffe'!$C$3*AcquaResidenti[[#This Row],[Componenti]]/365*$B$3))),0)</f>
        <v>0</v>
      </c>
      <c r="G24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24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24" s="1">
        <f>ROUND((E24*'Foglio tariffe'!$B$4+F24*'Foglio tariffe'!$C$4+G24*'Foglio tariffe'!$D$4+H24*'Foglio tariffe'!$E$4),2)</f>
        <v>0</v>
      </c>
    </row>
    <row r="25" spans="1:9" x14ac:dyDescent="0.25">
      <c r="A25">
        <f>IF('Ripartizione utenze'!$B$2="Domestico Residente",'Ripartizione utenze'!A47)</f>
        <v>0</v>
      </c>
      <c r="B25">
        <f>IF('Ripartizione utenze'!$B$2="Domestico Residente",'Ripartizione utenze'!B47)</f>
        <v>0</v>
      </c>
      <c r="C25">
        <f>IF('Ripartizione utenze'!$B$2="Domestico Residente",'Ripartizione utenze'!C47)</f>
        <v>0</v>
      </c>
      <c r="D25">
        <f>ROUND(AcquaResidenti[[#This Row],[Consumo mc]]/'Ripartizione utenze'!$D$9*$B$3,0)</f>
        <v>0</v>
      </c>
      <c r="E25" s="20">
        <f>ROUND(MIN(AcquaResidenti[[#This Row],[PRO-DIE ANNO 2023]],('Foglio tariffe'!$B$3*AcquaResidenti[[#This Row],[Componenti]]/365*$B$3)),0)</f>
        <v>0</v>
      </c>
      <c r="F25" s="20">
        <f>ROUND(MAX(0,MIN(AcquaResidenti[[#This Row],[PRO-DIE ANNO 2023]]-AcquaResidenti[[#This Row],[Mc Fascia 1]],('Foglio tariffe'!$C$3*AcquaResidenti[[#This Row],[Componenti]]/365*$B$3))),0)</f>
        <v>0</v>
      </c>
      <c r="G25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25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25" s="1">
        <f>ROUND((E25*'Foglio tariffe'!$B$4+F25*'Foglio tariffe'!$C$4+G25*'Foglio tariffe'!$D$4+H25*'Foglio tariffe'!$E$4),2)</f>
        <v>0</v>
      </c>
    </row>
    <row r="26" spans="1:9" x14ac:dyDescent="0.25">
      <c r="A26">
        <f>IF('Ripartizione utenze'!$B$2="Domestico Residente",'Ripartizione utenze'!A48)</f>
        <v>0</v>
      </c>
      <c r="B26">
        <f>IF('Ripartizione utenze'!$B$2="Domestico Residente",'Ripartizione utenze'!B48)</f>
        <v>0</v>
      </c>
      <c r="C26">
        <f>IF('Ripartizione utenze'!$B$2="Domestico Residente",'Ripartizione utenze'!C48)</f>
        <v>0</v>
      </c>
      <c r="D26">
        <f>ROUND(AcquaResidenti[[#This Row],[Consumo mc]]/'Ripartizione utenze'!$D$9*$B$3,0)</f>
        <v>0</v>
      </c>
      <c r="E26" s="20">
        <f>ROUND(MIN(AcquaResidenti[[#This Row],[PRO-DIE ANNO 2023]],('Foglio tariffe'!$B$3*AcquaResidenti[[#This Row],[Componenti]]/365*$B$3)),0)</f>
        <v>0</v>
      </c>
      <c r="F26" s="20">
        <f>ROUND(MAX(0,MIN(AcquaResidenti[[#This Row],[PRO-DIE ANNO 2023]]-AcquaResidenti[[#This Row],[Mc Fascia 1]],('Foglio tariffe'!$C$3*AcquaResidenti[[#This Row],[Componenti]]/365*$B$3))),0)</f>
        <v>0</v>
      </c>
      <c r="G26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26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26" s="1">
        <f>ROUND((E26*'Foglio tariffe'!$B$4+F26*'Foglio tariffe'!$C$4+G26*'Foglio tariffe'!$D$4+H26*'Foglio tariffe'!$E$4),2)</f>
        <v>0</v>
      </c>
    </row>
    <row r="27" spans="1:9" x14ac:dyDescent="0.25">
      <c r="A27">
        <f>IF('Ripartizione utenze'!$B$2="Domestico Residente",'Ripartizione utenze'!A49)</f>
        <v>0</v>
      </c>
      <c r="B27">
        <f>IF('Ripartizione utenze'!$B$2="Domestico Residente",'Ripartizione utenze'!B49)</f>
        <v>0</v>
      </c>
      <c r="C27">
        <f>IF('Ripartizione utenze'!$B$2="Domestico Residente",'Ripartizione utenze'!C49)</f>
        <v>0</v>
      </c>
      <c r="D27">
        <f>ROUND(AcquaResidenti[[#This Row],[Consumo mc]]/'Ripartizione utenze'!$D$9*$B$3,0)</f>
        <v>0</v>
      </c>
      <c r="E27" s="20">
        <f>ROUND(MIN(AcquaResidenti[[#This Row],[PRO-DIE ANNO 2023]],('Foglio tariffe'!$B$3*AcquaResidenti[[#This Row],[Componenti]]/365*$B$3)),0)</f>
        <v>0</v>
      </c>
      <c r="F27" s="20">
        <f>ROUND(MAX(0,MIN(AcquaResidenti[[#This Row],[PRO-DIE ANNO 2023]]-AcquaResidenti[[#This Row],[Mc Fascia 1]],('Foglio tariffe'!$C$3*AcquaResidenti[[#This Row],[Componenti]]/365*$B$3))),0)</f>
        <v>0</v>
      </c>
      <c r="G27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27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27" s="1">
        <f>ROUND((E27*'Foglio tariffe'!$B$4+F27*'Foglio tariffe'!$C$4+G27*'Foglio tariffe'!$D$4+H27*'Foglio tariffe'!$E$4),2)</f>
        <v>0</v>
      </c>
    </row>
    <row r="28" spans="1:9" x14ac:dyDescent="0.25">
      <c r="A28">
        <f>IF('Ripartizione utenze'!$B$2="Domestico Residente",'Ripartizione utenze'!A50)</f>
        <v>0</v>
      </c>
      <c r="B28">
        <f>IF('Ripartizione utenze'!$B$2="Domestico Residente",'Ripartizione utenze'!B50)</f>
        <v>0</v>
      </c>
      <c r="C28">
        <f>IF('Ripartizione utenze'!$B$2="Domestico Residente",'Ripartizione utenze'!C50)</f>
        <v>0</v>
      </c>
      <c r="D28">
        <f>ROUND(AcquaResidenti[[#This Row],[Consumo mc]]/'Ripartizione utenze'!$D$9*$B$3,0)</f>
        <v>0</v>
      </c>
      <c r="E28" s="20">
        <f>ROUND(MIN(AcquaResidenti[[#This Row],[PRO-DIE ANNO 2023]],('Foglio tariffe'!$B$3*AcquaResidenti[[#This Row],[Componenti]]/365*$B$3)),0)</f>
        <v>0</v>
      </c>
      <c r="F28" s="20">
        <f>ROUND(MAX(0,MIN(AcquaResidenti[[#This Row],[PRO-DIE ANNO 2023]]-AcquaResidenti[[#This Row],[Mc Fascia 1]],('Foglio tariffe'!$C$3*AcquaResidenti[[#This Row],[Componenti]]/365*$B$3))),0)</f>
        <v>0</v>
      </c>
      <c r="G28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28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28" s="1">
        <f>ROUND((E28*'Foglio tariffe'!$B$4+F28*'Foglio tariffe'!$C$4+G28*'Foglio tariffe'!$D$4+H28*'Foglio tariffe'!$E$4),2)</f>
        <v>0</v>
      </c>
    </row>
    <row r="29" spans="1:9" x14ac:dyDescent="0.25">
      <c r="A29">
        <f>IF('Ripartizione utenze'!$B$2="Domestico Residente",'Ripartizione utenze'!A51)</f>
        <v>0</v>
      </c>
      <c r="B29">
        <f>IF('Ripartizione utenze'!$B$2="Domestico Residente",'Ripartizione utenze'!B51)</f>
        <v>0</v>
      </c>
      <c r="C29">
        <f>IF('Ripartizione utenze'!$B$2="Domestico Residente",'Ripartizione utenze'!C51)</f>
        <v>0</v>
      </c>
      <c r="D29">
        <f>ROUND(AcquaResidenti[[#This Row],[Consumo mc]]/'Ripartizione utenze'!$D$9*$B$3,0)</f>
        <v>0</v>
      </c>
      <c r="E29" s="20">
        <f>ROUND(MIN(AcquaResidenti[[#This Row],[PRO-DIE ANNO 2023]],('Foglio tariffe'!$B$3*AcquaResidenti[[#This Row],[Componenti]]/365*$B$3)),0)</f>
        <v>0</v>
      </c>
      <c r="F29" s="20">
        <f>ROUND(MAX(0,MIN(AcquaResidenti[[#This Row],[PRO-DIE ANNO 2023]]-AcquaResidenti[[#This Row],[Mc Fascia 1]],('Foglio tariffe'!$C$3*AcquaResidenti[[#This Row],[Componenti]]/365*$B$3))),0)</f>
        <v>0</v>
      </c>
      <c r="G29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29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29" s="1">
        <f>ROUND((E29*'Foglio tariffe'!$B$4+F29*'Foglio tariffe'!$C$4+G29*'Foglio tariffe'!$D$4+H29*'Foglio tariffe'!$E$4),2)</f>
        <v>0</v>
      </c>
    </row>
    <row r="30" spans="1:9" x14ac:dyDescent="0.25">
      <c r="A30">
        <f>IF('Ripartizione utenze'!$B$2="Domestico Residente",'Ripartizione utenze'!A52)</f>
        <v>0</v>
      </c>
      <c r="B30">
        <f>IF('Ripartizione utenze'!$B$2="Domestico Residente",'Ripartizione utenze'!B52)</f>
        <v>0</v>
      </c>
      <c r="C30">
        <f>IF('Ripartizione utenze'!$B$2="Domestico Residente",'Ripartizione utenze'!C52)</f>
        <v>0</v>
      </c>
      <c r="D30">
        <f>ROUND(AcquaResidenti[[#This Row],[Consumo mc]]/'Ripartizione utenze'!$D$9*$B$3,0)</f>
        <v>0</v>
      </c>
      <c r="E30" s="20">
        <f>ROUND(MIN(AcquaResidenti[[#This Row],[PRO-DIE ANNO 2023]],('Foglio tariffe'!$B$3*AcquaResidenti[[#This Row],[Componenti]]/365*$B$3)),0)</f>
        <v>0</v>
      </c>
      <c r="F30" s="20">
        <f>ROUND(MAX(0,MIN(AcquaResidenti[[#This Row],[PRO-DIE ANNO 2023]]-AcquaResidenti[[#This Row],[Mc Fascia 1]],('Foglio tariffe'!$C$3*AcquaResidenti[[#This Row],[Componenti]]/365*$B$3))),0)</f>
        <v>0</v>
      </c>
      <c r="G30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30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30" s="1">
        <f>ROUND((E30*'Foglio tariffe'!$B$4+F30*'Foglio tariffe'!$C$4+G30*'Foglio tariffe'!$D$4+H30*'Foglio tariffe'!$E$4),2)</f>
        <v>0</v>
      </c>
    </row>
    <row r="31" spans="1:9" x14ac:dyDescent="0.25">
      <c r="A31">
        <f>IF('Ripartizione utenze'!$B$2="Domestico Residente",'Ripartizione utenze'!A53)</f>
        <v>0</v>
      </c>
      <c r="B31">
        <f>IF('Ripartizione utenze'!$B$2="Domestico Residente",'Ripartizione utenze'!B53)</f>
        <v>0</v>
      </c>
      <c r="C31">
        <f>IF('Ripartizione utenze'!$B$2="Domestico Residente",'Ripartizione utenze'!C53)</f>
        <v>0</v>
      </c>
      <c r="D31">
        <f>ROUND(AcquaResidenti[[#This Row],[Consumo mc]]/'Ripartizione utenze'!$D$9*$B$3,0)</f>
        <v>0</v>
      </c>
      <c r="E31" s="20">
        <f>ROUND(MIN(AcquaResidenti[[#This Row],[PRO-DIE ANNO 2023]],('Foglio tariffe'!$B$3*AcquaResidenti[[#This Row],[Componenti]]/365*$B$3)),0)</f>
        <v>0</v>
      </c>
      <c r="F31" s="20">
        <f>ROUND(MAX(0,MIN(AcquaResidenti[[#This Row],[PRO-DIE ANNO 2023]]-AcquaResidenti[[#This Row],[Mc Fascia 1]],('Foglio tariffe'!$C$3*AcquaResidenti[[#This Row],[Componenti]]/365*$B$3))),0)</f>
        <v>0</v>
      </c>
      <c r="G31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31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31" s="1">
        <f>ROUND((E31*'Foglio tariffe'!$B$4+F31*'Foglio tariffe'!$C$4+G31*'Foglio tariffe'!$D$4+H31*'Foglio tariffe'!$E$4),2)</f>
        <v>0</v>
      </c>
    </row>
    <row r="32" spans="1:9" x14ac:dyDescent="0.25">
      <c r="A32">
        <f>IF('Ripartizione utenze'!$B$2="Domestico Residente",'Ripartizione utenze'!A54)</f>
        <v>0</v>
      </c>
      <c r="B32">
        <f>IF('Ripartizione utenze'!$B$2="Domestico Residente",'Ripartizione utenze'!B54)</f>
        <v>0</v>
      </c>
      <c r="C32">
        <f>IF('Ripartizione utenze'!$B$2="Domestico Residente",'Ripartizione utenze'!C54)</f>
        <v>0</v>
      </c>
      <c r="D32">
        <f>ROUND(AcquaResidenti[[#This Row],[Consumo mc]]/'Ripartizione utenze'!$D$9*$B$3,0)</f>
        <v>0</v>
      </c>
      <c r="E32" s="20">
        <f>ROUND(MIN(AcquaResidenti[[#This Row],[PRO-DIE ANNO 2023]],('Foglio tariffe'!$B$3*AcquaResidenti[[#This Row],[Componenti]]/365*$B$3)),0)</f>
        <v>0</v>
      </c>
      <c r="F32" s="20">
        <f>ROUND(MAX(0,MIN(AcquaResidenti[[#This Row],[PRO-DIE ANNO 2023]]-AcquaResidenti[[#This Row],[Mc Fascia 1]],('Foglio tariffe'!$C$3*AcquaResidenti[[#This Row],[Componenti]]/365*$B$3))),0)</f>
        <v>0</v>
      </c>
      <c r="G32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32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32" s="1">
        <f>ROUND((E32*'Foglio tariffe'!$B$4+F32*'Foglio tariffe'!$C$4+G32*'Foglio tariffe'!$D$4+H32*'Foglio tariffe'!$E$4),2)</f>
        <v>0</v>
      </c>
    </row>
    <row r="33" spans="1:9" x14ac:dyDescent="0.25">
      <c r="A33">
        <f>IF('Ripartizione utenze'!$B$2="Domestico Residente",'Ripartizione utenze'!A55)</f>
        <v>0</v>
      </c>
      <c r="B33">
        <f>IF('Ripartizione utenze'!$B$2="Domestico Residente",'Ripartizione utenze'!B55)</f>
        <v>0</v>
      </c>
      <c r="C33">
        <f>IF('Ripartizione utenze'!$B$2="Domestico Residente",'Ripartizione utenze'!C55)</f>
        <v>0</v>
      </c>
      <c r="D33">
        <f>ROUND(AcquaResidenti[[#This Row],[Consumo mc]]/'Ripartizione utenze'!$D$9*$B$3,0)</f>
        <v>0</v>
      </c>
      <c r="E33" s="20">
        <f>ROUND(MIN(AcquaResidenti[[#This Row],[PRO-DIE ANNO 2023]],('Foglio tariffe'!$B$3*AcquaResidenti[[#This Row],[Componenti]]/365*$B$3)),0)</f>
        <v>0</v>
      </c>
      <c r="F33" s="20">
        <f>ROUND(MAX(0,MIN(AcquaResidenti[[#This Row],[PRO-DIE ANNO 2023]]-AcquaResidenti[[#This Row],[Mc Fascia 1]],('Foglio tariffe'!$C$3*AcquaResidenti[[#This Row],[Componenti]]/365*$B$3))),0)</f>
        <v>0</v>
      </c>
      <c r="G33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33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33" s="1">
        <f>ROUND((E33*'Foglio tariffe'!$B$4+F33*'Foglio tariffe'!$C$4+G33*'Foglio tariffe'!$D$4+H33*'Foglio tariffe'!$E$4),2)</f>
        <v>0</v>
      </c>
    </row>
    <row r="34" spans="1:9" x14ac:dyDescent="0.25">
      <c r="A34">
        <f>IF('Ripartizione utenze'!$B$2="Domestico Residente",'Ripartizione utenze'!A56)</f>
        <v>0</v>
      </c>
      <c r="B34">
        <f>IF('Ripartizione utenze'!$B$2="Domestico Residente",'Ripartizione utenze'!B56)</f>
        <v>0</v>
      </c>
      <c r="C34">
        <f>IF('Ripartizione utenze'!$B$2="Domestico Residente",'Ripartizione utenze'!C56)</f>
        <v>0</v>
      </c>
      <c r="D34">
        <f>ROUND(AcquaResidenti[[#This Row],[Consumo mc]]/'Ripartizione utenze'!$D$9*$B$3,0)</f>
        <v>0</v>
      </c>
      <c r="E34" s="20">
        <f>ROUND(MIN(AcquaResidenti[[#This Row],[PRO-DIE ANNO 2023]],('Foglio tariffe'!$B$3*AcquaResidenti[[#This Row],[Componenti]]/365*$B$3)),0)</f>
        <v>0</v>
      </c>
      <c r="F34" s="20">
        <f>ROUND(MAX(0,MIN(AcquaResidenti[[#This Row],[PRO-DIE ANNO 2023]]-AcquaResidenti[[#This Row],[Mc Fascia 1]],('Foglio tariffe'!$C$3*AcquaResidenti[[#This Row],[Componenti]]/365*$B$3))),0)</f>
        <v>0</v>
      </c>
      <c r="G34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34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34" s="1">
        <f>ROUND((E34*'Foglio tariffe'!$B$4+F34*'Foglio tariffe'!$C$4+G34*'Foglio tariffe'!$D$4+H34*'Foglio tariffe'!$E$4),2)</f>
        <v>0</v>
      </c>
    </row>
    <row r="35" spans="1:9" x14ac:dyDescent="0.25">
      <c r="A35">
        <f>IF('Ripartizione utenze'!$B$2="Domestico Residente",'Ripartizione utenze'!A57)</f>
        <v>0</v>
      </c>
      <c r="B35">
        <f>IF('Ripartizione utenze'!$B$2="Domestico Residente",'Ripartizione utenze'!B57)</f>
        <v>0</v>
      </c>
      <c r="C35">
        <f>IF('Ripartizione utenze'!$B$2="Domestico Residente",'Ripartizione utenze'!C57)</f>
        <v>0</v>
      </c>
      <c r="D35">
        <f>ROUND(AcquaResidenti[[#This Row],[Consumo mc]]/'Ripartizione utenze'!$D$9*$B$3,0)</f>
        <v>0</v>
      </c>
      <c r="E35" s="20">
        <f>ROUND(MIN(AcquaResidenti[[#This Row],[PRO-DIE ANNO 2023]],('Foglio tariffe'!$B$3*AcquaResidenti[[#This Row],[Componenti]]/365*$B$3)),0)</f>
        <v>0</v>
      </c>
      <c r="F35" s="20">
        <f>ROUND(MAX(0,MIN(AcquaResidenti[[#This Row],[PRO-DIE ANNO 2023]]-AcquaResidenti[[#This Row],[Mc Fascia 1]],('Foglio tariffe'!$C$3*AcquaResidenti[[#This Row],[Componenti]]/365*$B$3))),0)</f>
        <v>0</v>
      </c>
      <c r="G35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35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35" s="1">
        <f>ROUND((E35*'Foglio tariffe'!$B$4+F35*'Foglio tariffe'!$C$4+G35*'Foglio tariffe'!$D$4+H35*'Foglio tariffe'!$E$4),2)</f>
        <v>0</v>
      </c>
    </row>
    <row r="36" spans="1:9" x14ac:dyDescent="0.25">
      <c r="A36">
        <f>IF('Ripartizione utenze'!$B$2="Domestico Residente",'Ripartizione utenze'!A58)</f>
        <v>0</v>
      </c>
      <c r="B36">
        <f>IF('Ripartizione utenze'!$B$2="Domestico Residente",'Ripartizione utenze'!B58)</f>
        <v>0</v>
      </c>
      <c r="C36">
        <f>IF('Ripartizione utenze'!$B$2="Domestico Residente",'Ripartizione utenze'!C58)</f>
        <v>0</v>
      </c>
      <c r="D36">
        <f>ROUND(AcquaResidenti[[#This Row],[Consumo mc]]/'Ripartizione utenze'!$D$9*$B$3,0)</f>
        <v>0</v>
      </c>
      <c r="E36" s="20">
        <f>ROUND(MIN(AcquaResidenti[[#This Row],[PRO-DIE ANNO 2023]],('Foglio tariffe'!$B$3*AcquaResidenti[[#This Row],[Componenti]]/365*$B$3)),0)</f>
        <v>0</v>
      </c>
      <c r="F36" s="20">
        <f>ROUND(MAX(0,MIN(AcquaResidenti[[#This Row],[PRO-DIE ANNO 2023]]-AcquaResidenti[[#This Row],[Mc Fascia 1]],('Foglio tariffe'!$C$3*AcquaResidenti[[#This Row],[Componenti]]/365*$B$3))),0)</f>
        <v>0</v>
      </c>
      <c r="G36" s="20">
        <f>ROUND(MAX(0,MIN(AcquaResidenti[[#This Row],[PRO-DIE ANNO 2023]]-AcquaResidenti[[#This Row],[Mc Fascia 1]]-AcquaResidenti[[#This Row],[Mc Fascia 2 ]],('Foglio tariffe'!$D$3*AcquaResidenti[[#This Row],[Componenti]]/365*$B$3))),0)</f>
        <v>0</v>
      </c>
      <c r="H36" s="20">
        <f>ROUND(MAX(0,MIN(AcquaResidenti[[#This Row],[PRO-DIE ANNO 2023]]-AcquaResidenti[[#This Row],[Mc Fascia 1]]-AcquaResidenti[[#This Row],[Mc Fascia 2 ]]-AcquaResidenti[[#This Row],[Mc Fascia 3]],('Foglio tariffe'!$E$3*AcquaResidenti[[#This Row],[Componenti]]/365*$B$3))),0)</f>
        <v>0</v>
      </c>
      <c r="I36" s="1">
        <f>ROUND((E36*'Foglio tariffe'!$B$4+F36*'Foglio tariffe'!$C$4+G36*'Foglio tariffe'!$D$4+H36*'Foglio tariffe'!$E$4),2)</f>
        <v>0</v>
      </c>
    </row>
  </sheetData>
  <sheetProtection selectLockedCells="1" selectUnlockedCells="1"/>
  <mergeCells count="1">
    <mergeCell ref="E5:H5"/>
  </mergeCells>
  <phoneticPr fontId="12" type="noConversion"/>
  <conditionalFormatting sqref="D3">
    <cfRule type="cellIs" dxfId="15" priority="2" operator="notEqual">
      <formula>$C$3</formula>
    </cfRule>
    <cfRule type="cellIs" dxfId="14" priority="3" operator="equal">
      <formula>$C$3</formula>
    </cfRule>
  </conditionalFormatting>
  <conditionalFormatting sqref="E3">
    <cfRule type="cellIs" dxfId="13" priority="1" operator="equal">
      <formula>TRUE</formula>
    </cfRule>
  </conditionalFormatting>
  <pageMargins left="0.75" right="0.75" top="1" bottom="1" header="0.5" footer="0.5"/>
  <pageSetup paperSize="9" scale="80" fitToHeight="0" orientation="landscape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250FE-A767-454A-9C84-01FEC4B03317}">
  <sheetPr codeName="Foglio7">
    <tabColor theme="7" tint="-0.249977111117893"/>
    <pageSetUpPr fitToPage="1"/>
  </sheetPr>
  <dimension ref="A2:I36"/>
  <sheetViews>
    <sheetView workbookViewId="0">
      <selection activeCell="A16" sqref="A16"/>
    </sheetView>
  </sheetViews>
  <sheetFormatPr defaultRowHeight="15" x14ac:dyDescent="0.25"/>
  <cols>
    <col min="1" max="1" width="24.7109375" bestFit="1" customWidth="1"/>
    <col min="2" max="2" width="14.7109375" customWidth="1"/>
    <col min="3" max="3" width="15.5703125" customWidth="1"/>
    <col min="4" max="4" width="20.42578125" bestFit="1" customWidth="1"/>
    <col min="5" max="5" width="15.42578125" bestFit="1" customWidth="1"/>
    <col min="6" max="6" width="15.85546875" bestFit="1" customWidth="1"/>
    <col min="7" max="7" width="15.42578125" bestFit="1" customWidth="1"/>
    <col min="8" max="8" width="13.7109375" bestFit="1" customWidth="1"/>
    <col min="9" max="9" width="22" customWidth="1"/>
    <col min="10" max="10" width="15.140625" bestFit="1" customWidth="1"/>
    <col min="11" max="11" width="14.85546875" customWidth="1"/>
  </cols>
  <sheetData>
    <row r="2" spans="1:9" x14ac:dyDescent="0.25">
      <c r="A2" s="35" t="s">
        <v>46</v>
      </c>
      <c r="B2" s="35" t="s">
        <v>47</v>
      </c>
      <c r="C2" s="27" t="s">
        <v>55</v>
      </c>
      <c r="D2" s="37" t="s">
        <v>56</v>
      </c>
    </row>
    <row r="3" spans="1:9" x14ac:dyDescent="0.25">
      <c r="A3" s="28">
        <v>2024</v>
      </c>
      <c r="B3" s="28">
        <f>IFERROR(VLOOKUP(A3,'Ripartizione utenze'!A12:B19,2,FALSE),0)</f>
        <v>0</v>
      </c>
      <c r="C3" s="36" t="e">
        <f>VLOOKUP(B3,'Ripartizione utenze'!B12:C19,2,FALSE)</f>
        <v>#N/A</v>
      </c>
      <c r="D3">
        <f>SUM(D7:D58)</f>
        <v>0</v>
      </c>
      <c r="E3" t="e">
        <f>ROUND(C3,0)=ROUND(D3,0)</f>
        <v>#N/A</v>
      </c>
    </row>
    <row r="4" spans="1:9" x14ac:dyDescent="0.25">
      <c r="A4" s="9"/>
      <c r="B4" s="2"/>
      <c r="G4" s="1"/>
    </row>
    <row r="5" spans="1:9" x14ac:dyDescent="0.25">
      <c r="E5" s="79" t="s">
        <v>52</v>
      </c>
      <c r="F5" s="79"/>
      <c r="G5" s="79"/>
      <c r="H5" s="79"/>
    </row>
    <row r="6" spans="1:9" s="6" customFormat="1" x14ac:dyDescent="0.25">
      <c r="A6" s="28" t="s">
        <v>27</v>
      </c>
      <c r="B6" s="28" t="s">
        <v>28</v>
      </c>
      <c r="C6" s="28" t="s">
        <v>8</v>
      </c>
      <c r="D6" s="28" t="s">
        <v>50</v>
      </c>
      <c r="E6" s="30" t="s">
        <v>29</v>
      </c>
      <c r="F6" s="30" t="s">
        <v>48</v>
      </c>
      <c r="G6" s="30" t="s">
        <v>30</v>
      </c>
      <c r="H6" s="30" t="s">
        <v>49</v>
      </c>
      <c r="I6" s="28" t="s">
        <v>31</v>
      </c>
    </row>
    <row r="7" spans="1:9" x14ac:dyDescent="0.25">
      <c r="A7">
        <f>IF('Ripartizione utenze'!$B$2="Domestico Residente",'Ripartizione utenze'!A29)</f>
        <v>0</v>
      </c>
      <c r="B7">
        <f>IF('Ripartizione utenze'!$B$2="Domestico Residente",'Ripartizione utenze'!B29)</f>
        <v>0</v>
      </c>
      <c r="C7">
        <f>IF('Ripartizione utenze'!$B$2="Domestico Residente",'Ripartizione utenze'!C29)</f>
        <v>0</v>
      </c>
      <c r="D7">
        <f>ROUND(AcquaResidenti5[[#This Row],[Consumo mc]]/'Ripartizione utenze'!$D$9*$B$3,0)</f>
        <v>0</v>
      </c>
      <c r="E7" s="20">
        <f>ROUND(MIN(AcquaResidenti5[[#This Row],[PRO-DIE ANNO 2024]],('Foglio tariffe'!$B$3*AcquaResidenti5[[#This Row],[Componenti]]/365*$B$3)),0)</f>
        <v>0</v>
      </c>
      <c r="F7" s="20">
        <f>ROUND(MAX(0,MIN(AcquaResidenti5[[#This Row],[PRO-DIE ANNO 2024]]-AcquaResidenti5[[#This Row],[Mc Fascia 1]],('Foglio tariffe'!$C$3*AcquaResidenti5[[#This Row],[Componenti]]/365*$B$3))),0)</f>
        <v>0</v>
      </c>
      <c r="G7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7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7" s="1">
        <f>ROUND((E7*'Foglio tariffe'!$B$5+F7*'Foglio tariffe'!$C$5+G7*'Foglio tariffe'!$D$5+H7*'Foglio tariffe'!$E$5),2)</f>
        <v>0</v>
      </c>
    </row>
    <row r="8" spans="1:9" x14ac:dyDescent="0.25">
      <c r="A8">
        <f>IF('Ripartizione utenze'!$B$2="Domestico Residente",'Ripartizione utenze'!A30)</f>
        <v>0</v>
      </c>
      <c r="B8">
        <f>IF('Ripartizione utenze'!$B$2="Domestico Residente",'Ripartizione utenze'!B30)</f>
        <v>0</v>
      </c>
      <c r="C8">
        <f>IF('Ripartizione utenze'!$B$2="Domestico Residente",'Ripartizione utenze'!C30)</f>
        <v>0</v>
      </c>
      <c r="D8">
        <f>ROUND(AcquaResidenti5[[#This Row],[Consumo mc]]/'Ripartizione utenze'!$D$9*$B$3,0)</f>
        <v>0</v>
      </c>
      <c r="E8" s="20">
        <f>ROUND(MIN(AcquaResidenti5[[#This Row],[PRO-DIE ANNO 2024]],('Foglio tariffe'!$B$3*AcquaResidenti5[[#This Row],[Componenti]]/365*$B$3)),0)</f>
        <v>0</v>
      </c>
      <c r="F8" s="20">
        <f>ROUND(MAX(0,MIN(AcquaResidenti5[[#This Row],[PRO-DIE ANNO 2024]]-AcquaResidenti5[[#This Row],[Mc Fascia 1]],('Foglio tariffe'!$C$3*AcquaResidenti5[[#This Row],[Componenti]]/365*$B$3))),0)</f>
        <v>0</v>
      </c>
      <c r="G8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8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8" s="1">
        <f>ROUND((E8*'Foglio tariffe'!$B$5+F8*'Foglio tariffe'!$C$5+G8*'Foglio tariffe'!$D$5+H8*'Foglio tariffe'!$E$5),2)</f>
        <v>0</v>
      </c>
    </row>
    <row r="9" spans="1:9" x14ac:dyDescent="0.25">
      <c r="A9">
        <f>IF('Ripartizione utenze'!$B$2="Domestico Residente",'Ripartizione utenze'!A31)</f>
        <v>0</v>
      </c>
      <c r="B9">
        <f>IF('Ripartizione utenze'!$B$2="Domestico Residente",'Ripartizione utenze'!B31)</f>
        <v>0</v>
      </c>
      <c r="C9">
        <f>IF('Ripartizione utenze'!$B$2="Domestico Residente",'Ripartizione utenze'!C31)</f>
        <v>0</v>
      </c>
      <c r="D9">
        <f>ROUND(AcquaResidenti5[[#This Row],[Consumo mc]]/'Ripartizione utenze'!$D$9*$B$3,0)</f>
        <v>0</v>
      </c>
      <c r="E9" s="20">
        <f>ROUND(MIN(AcquaResidenti5[[#This Row],[PRO-DIE ANNO 2024]],('Foglio tariffe'!$B$3*AcquaResidenti5[[#This Row],[Componenti]]/365*$B$3)),0)</f>
        <v>0</v>
      </c>
      <c r="F9" s="20">
        <f>ROUND(MAX(0,MIN(AcquaResidenti5[[#This Row],[PRO-DIE ANNO 2024]]-AcquaResidenti5[[#This Row],[Mc Fascia 1]],('Foglio tariffe'!$C$3*AcquaResidenti5[[#This Row],[Componenti]]/365*$B$3))),0)</f>
        <v>0</v>
      </c>
      <c r="G9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9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9" s="1">
        <f>ROUND((E9*'Foglio tariffe'!$B$5+F9*'Foglio tariffe'!$C$5+G9*'Foglio tariffe'!$D$5+H9*'Foglio tariffe'!$E$5),2)</f>
        <v>0</v>
      </c>
    </row>
    <row r="10" spans="1:9" x14ac:dyDescent="0.25">
      <c r="A10">
        <f>IF('Ripartizione utenze'!$B$2="Domestico Residente",'Ripartizione utenze'!A32)</f>
        <v>0</v>
      </c>
      <c r="B10">
        <f>IF('Ripartizione utenze'!$B$2="Domestico Residente",'Ripartizione utenze'!B32)</f>
        <v>0</v>
      </c>
      <c r="C10">
        <f>IF('Ripartizione utenze'!$B$2="Domestico Residente",'Ripartizione utenze'!C32)</f>
        <v>0</v>
      </c>
      <c r="D10">
        <f>ROUND(AcquaResidenti5[[#This Row],[Consumo mc]]/'Ripartizione utenze'!$D$9*$B$3,0)</f>
        <v>0</v>
      </c>
      <c r="E10" s="20">
        <f>ROUND(MIN(AcquaResidenti5[[#This Row],[PRO-DIE ANNO 2024]],('Foglio tariffe'!$B$3*AcquaResidenti5[[#This Row],[Componenti]]/365*$B$3)),0)</f>
        <v>0</v>
      </c>
      <c r="F10" s="20">
        <f>ROUND(MAX(0,MIN(AcquaResidenti5[[#This Row],[PRO-DIE ANNO 2024]]-AcquaResidenti5[[#This Row],[Mc Fascia 1]],('Foglio tariffe'!$C$3*AcquaResidenti5[[#This Row],[Componenti]]/365*$B$3))),0)</f>
        <v>0</v>
      </c>
      <c r="G10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10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10" s="1">
        <f>ROUND((E10*'Foglio tariffe'!$B$5+F10*'Foglio tariffe'!$C$5+G10*'Foglio tariffe'!$D$5+H10*'Foglio tariffe'!$E$5),2)</f>
        <v>0</v>
      </c>
    </row>
    <row r="11" spans="1:9" x14ac:dyDescent="0.25">
      <c r="A11">
        <f>IF('Ripartizione utenze'!$B$2="Domestico Residente",'Ripartizione utenze'!A33)</f>
        <v>0</v>
      </c>
      <c r="B11">
        <f>IF('Ripartizione utenze'!$B$2="Domestico Residente",'Ripartizione utenze'!B33)</f>
        <v>0</v>
      </c>
      <c r="C11">
        <f>IF('Ripartizione utenze'!$B$2="Domestico Residente",'Ripartizione utenze'!C33)</f>
        <v>0</v>
      </c>
      <c r="D11">
        <f>ROUND(AcquaResidenti5[[#This Row],[Consumo mc]]/'Ripartizione utenze'!$D$9*$B$3,0)</f>
        <v>0</v>
      </c>
      <c r="E11" s="20">
        <f>ROUND(MIN(AcquaResidenti5[[#This Row],[PRO-DIE ANNO 2024]],('Foglio tariffe'!$B$3*AcquaResidenti5[[#This Row],[Componenti]]/365*$B$3)),0)</f>
        <v>0</v>
      </c>
      <c r="F11" s="20">
        <f>ROUND(MAX(0,MIN(AcquaResidenti5[[#This Row],[PRO-DIE ANNO 2024]]-AcquaResidenti5[[#This Row],[Mc Fascia 1]],('Foglio tariffe'!$C$3*AcquaResidenti5[[#This Row],[Componenti]]/365*$B$3))),0)</f>
        <v>0</v>
      </c>
      <c r="G11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11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11" s="1">
        <f>ROUND((E11*'Foglio tariffe'!$B$5+F11*'Foglio tariffe'!$C$5+G11*'Foglio tariffe'!$D$5+H11*'Foglio tariffe'!$E$5),2)</f>
        <v>0</v>
      </c>
    </row>
    <row r="12" spans="1:9" x14ac:dyDescent="0.25">
      <c r="A12">
        <f>IF('Ripartizione utenze'!$B$2="Domestico Residente",'Ripartizione utenze'!A34)</f>
        <v>0</v>
      </c>
      <c r="B12">
        <f>IF('Ripartizione utenze'!$B$2="Domestico Residente",'Ripartizione utenze'!B34)</f>
        <v>0</v>
      </c>
      <c r="C12">
        <f>IF('Ripartizione utenze'!$B$2="Domestico Residente",'Ripartizione utenze'!C34)</f>
        <v>0</v>
      </c>
      <c r="D12">
        <f>ROUND(AcquaResidenti5[[#This Row],[Consumo mc]]/'Ripartizione utenze'!$D$9*$B$3,0)</f>
        <v>0</v>
      </c>
      <c r="E12" s="20">
        <f>ROUND(MIN(AcquaResidenti5[[#This Row],[PRO-DIE ANNO 2024]],('Foglio tariffe'!$B$3*AcquaResidenti5[[#This Row],[Componenti]]/365*$B$3)),0)</f>
        <v>0</v>
      </c>
      <c r="F12" s="20">
        <f>ROUND(MAX(0,MIN(AcquaResidenti5[[#This Row],[PRO-DIE ANNO 2024]]-AcquaResidenti5[[#This Row],[Mc Fascia 1]],('Foglio tariffe'!$C$3*AcquaResidenti5[[#This Row],[Componenti]]/365*$B$3))),0)</f>
        <v>0</v>
      </c>
      <c r="G12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12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12" s="1">
        <f>ROUND((E12*'Foglio tariffe'!$B$5+F12*'Foglio tariffe'!$C$5+G12*'Foglio tariffe'!$D$5+H12*'Foglio tariffe'!$E$5),2)</f>
        <v>0</v>
      </c>
    </row>
    <row r="13" spans="1:9" x14ac:dyDescent="0.25">
      <c r="A13">
        <f>IF('Ripartizione utenze'!$B$2="Domestico Residente",'Ripartizione utenze'!A35)</f>
        <v>0</v>
      </c>
      <c r="B13">
        <f>IF('Ripartizione utenze'!$B$2="Domestico Residente",'Ripartizione utenze'!B35)</f>
        <v>0</v>
      </c>
      <c r="C13">
        <f>IF('Ripartizione utenze'!$B$2="Domestico Residente",'Ripartizione utenze'!C35)</f>
        <v>0</v>
      </c>
      <c r="D13">
        <f>ROUND(AcquaResidenti5[[#This Row],[Consumo mc]]/'Ripartizione utenze'!$D$9*$B$3,0)</f>
        <v>0</v>
      </c>
      <c r="E13" s="20">
        <f>ROUND(MIN(AcquaResidenti5[[#This Row],[PRO-DIE ANNO 2024]],('Foglio tariffe'!$B$3*AcquaResidenti5[[#This Row],[Componenti]]/365*$B$3)),0)</f>
        <v>0</v>
      </c>
      <c r="F13" s="20">
        <f>ROUND(MAX(0,MIN(AcquaResidenti5[[#This Row],[PRO-DIE ANNO 2024]]-AcquaResidenti5[[#This Row],[Mc Fascia 1]],('Foglio tariffe'!$C$3*AcquaResidenti5[[#This Row],[Componenti]]/365*$B$3))),0)</f>
        <v>0</v>
      </c>
      <c r="G13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13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13" s="1">
        <f>ROUND((E13*'Foglio tariffe'!$B$5+F13*'Foglio tariffe'!$C$5+G13*'Foglio tariffe'!$D$5+H13*'Foglio tariffe'!$E$5),2)</f>
        <v>0</v>
      </c>
    </row>
    <row r="14" spans="1:9" x14ac:dyDescent="0.25">
      <c r="A14">
        <f>IF('Ripartizione utenze'!$B$2="Domestico Residente",'Ripartizione utenze'!A36)</f>
        <v>0</v>
      </c>
      <c r="B14">
        <f>IF('Ripartizione utenze'!$B$2="Domestico Residente",'Ripartizione utenze'!B36)</f>
        <v>0</v>
      </c>
      <c r="C14">
        <f>IF('Ripartizione utenze'!$B$2="Domestico Residente",'Ripartizione utenze'!C36)</f>
        <v>0</v>
      </c>
      <c r="D14">
        <f>ROUND(AcquaResidenti5[[#This Row],[Consumo mc]]/'Ripartizione utenze'!$D$9*$B$3,0)</f>
        <v>0</v>
      </c>
      <c r="E14" s="20">
        <f>ROUND(MIN(AcquaResidenti5[[#This Row],[PRO-DIE ANNO 2024]],('Foglio tariffe'!$B$3*AcquaResidenti5[[#This Row],[Componenti]]/365*$B$3)),0)</f>
        <v>0</v>
      </c>
      <c r="F14" s="20">
        <f>ROUND(MAX(0,MIN(AcquaResidenti5[[#This Row],[PRO-DIE ANNO 2024]]-AcquaResidenti5[[#This Row],[Mc Fascia 1]],('Foglio tariffe'!$C$3*AcquaResidenti5[[#This Row],[Componenti]]/365*$B$3))),0)</f>
        <v>0</v>
      </c>
      <c r="G14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14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14" s="1">
        <f>ROUND((E14*'Foglio tariffe'!$B$5+F14*'Foglio tariffe'!$C$5+G14*'Foglio tariffe'!$D$5+H14*'Foglio tariffe'!$E$5),2)</f>
        <v>0</v>
      </c>
    </row>
    <row r="15" spans="1:9" x14ac:dyDescent="0.25">
      <c r="A15">
        <f>IF('Ripartizione utenze'!$B$2="Domestico Residente",'Ripartizione utenze'!A37)</f>
        <v>0</v>
      </c>
      <c r="B15">
        <f>IF('Ripartizione utenze'!$B$2="Domestico Residente",'Ripartizione utenze'!B37)</f>
        <v>0</v>
      </c>
      <c r="C15">
        <f>IF('Ripartizione utenze'!$B$2="Domestico Residente",'Ripartizione utenze'!C37)</f>
        <v>0</v>
      </c>
      <c r="D15">
        <f>ROUND(AcquaResidenti5[[#This Row],[Consumo mc]]/'Ripartizione utenze'!$D$9*$B$3,0)</f>
        <v>0</v>
      </c>
      <c r="E15" s="20">
        <f>ROUND(MIN(AcquaResidenti5[[#This Row],[PRO-DIE ANNO 2024]],('Foglio tariffe'!$B$3*AcquaResidenti5[[#This Row],[Componenti]]/365*$B$3)),0)</f>
        <v>0</v>
      </c>
      <c r="F15" s="20">
        <f>ROUND(MAX(0,MIN(AcquaResidenti5[[#This Row],[PRO-DIE ANNO 2024]]-AcquaResidenti5[[#This Row],[Mc Fascia 1]],('Foglio tariffe'!$C$3*AcquaResidenti5[[#This Row],[Componenti]]/365*$B$3))),0)</f>
        <v>0</v>
      </c>
      <c r="G15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15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15" s="1">
        <f>ROUND((E15*'Foglio tariffe'!$B$5+F15*'Foglio tariffe'!$C$5+G15*'Foglio tariffe'!$D$5+H15*'Foglio tariffe'!$E$5),2)</f>
        <v>0</v>
      </c>
    </row>
    <row r="16" spans="1:9" x14ac:dyDescent="0.25">
      <c r="A16">
        <f>IF('Ripartizione utenze'!$B$2="Domestico Residente",'Ripartizione utenze'!A38)</f>
        <v>0</v>
      </c>
      <c r="B16">
        <f>IF('Ripartizione utenze'!$B$2="Domestico Residente",'Ripartizione utenze'!B38)</f>
        <v>0</v>
      </c>
      <c r="C16">
        <f>IF('Ripartizione utenze'!$B$2="Domestico Residente",'Ripartizione utenze'!C38)</f>
        <v>0</v>
      </c>
      <c r="D16">
        <f>ROUND(AcquaResidenti5[[#This Row],[Consumo mc]]/'Ripartizione utenze'!$D$9*$B$3,0)</f>
        <v>0</v>
      </c>
      <c r="E16" s="20">
        <f>ROUND(MIN(AcquaResidenti5[[#This Row],[PRO-DIE ANNO 2024]],('Foglio tariffe'!$B$3*AcquaResidenti5[[#This Row],[Componenti]]/365*$B$3)),0)</f>
        <v>0</v>
      </c>
      <c r="F16" s="20">
        <f>ROUND(MAX(0,MIN(AcquaResidenti5[[#This Row],[PRO-DIE ANNO 2024]]-AcquaResidenti5[[#This Row],[Mc Fascia 1]],('Foglio tariffe'!$C$3*AcquaResidenti5[[#This Row],[Componenti]]/365*$B$3))),0)</f>
        <v>0</v>
      </c>
      <c r="G16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16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16" s="1">
        <f>ROUND((E16*'Foglio tariffe'!$B$5+F16*'Foglio tariffe'!$C$5+G16*'Foglio tariffe'!$D$5+H16*'Foglio tariffe'!$E$5),2)</f>
        <v>0</v>
      </c>
    </row>
    <row r="17" spans="1:9" x14ac:dyDescent="0.25">
      <c r="A17">
        <f>IF('Ripartizione utenze'!$B$2="Domestico Residente",'Ripartizione utenze'!A39)</f>
        <v>0</v>
      </c>
      <c r="B17">
        <f>IF('Ripartizione utenze'!$B$2="Domestico Residente",'Ripartizione utenze'!B39)</f>
        <v>0</v>
      </c>
      <c r="C17">
        <f>IF('Ripartizione utenze'!$B$2="Domestico Residente",'Ripartizione utenze'!C39)</f>
        <v>0</v>
      </c>
      <c r="D17">
        <f>ROUND(AcquaResidenti5[[#This Row],[Consumo mc]]/'Ripartizione utenze'!$D$9*$B$3,0)</f>
        <v>0</v>
      </c>
      <c r="E17" s="20">
        <f>ROUND(MIN(AcquaResidenti5[[#This Row],[PRO-DIE ANNO 2024]],('Foglio tariffe'!$B$3*AcquaResidenti5[[#This Row],[Componenti]]/365*$B$3)),0)</f>
        <v>0</v>
      </c>
      <c r="F17" s="20">
        <f>ROUND(MAX(0,MIN(AcquaResidenti5[[#This Row],[PRO-DIE ANNO 2024]]-AcquaResidenti5[[#This Row],[Mc Fascia 1]],('Foglio tariffe'!$C$3*AcquaResidenti5[[#This Row],[Componenti]]/365*$B$3))),0)</f>
        <v>0</v>
      </c>
      <c r="G17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17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17" s="1">
        <f>ROUND((E17*'Foglio tariffe'!$B$5+F17*'Foglio tariffe'!$C$5+G17*'Foglio tariffe'!$D$5+H17*'Foglio tariffe'!$E$5),2)</f>
        <v>0</v>
      </c>
    </row>
    <row r="18" spans="1:9" x14ac:dyDescent="0.25">
      <c r="A18">
        <f>IF('Ripartizione utenze'!$B$2="Domestico Residente",'Ripartizione utenze'!A40)</f>
        <v>0</v>
      </c>
      <c r="B18">
        <f>IF('Ripartizione utenze'!$B$2="Domestico Residente",'Ripartizione utenze'!B40)</f>
        <v>0</v>
      </c>
      <c r="C18">
        <f>IF('Ripartizione utenze'!$B$2="Domestico Residente",'Ripartizione utenze'!C40)</f>
        <v>0</v>
      </c>
      <c r="D18">
        <f>ROUND(AcquaResidenti5[[#This Row],[Consumo mc]]/'Ripartizione utenze'!$D$9*$B$3,0)</f>
        <v>0</v>
      </c>
      <c r="E18" s="20">
        <f>ROUND(MIN(AcquaResidenti5[[#This Row],[PRO-DIE ANNO 2024]],('Foglio tariffe'!$B$3*AcquaResidenti5[[#This Row],[Componenti]]/365*$B$3)),0)</f>
        <v>0</v>
      </c>
      <c r="F18" s="20">
        <f>ROUND(MAX(0,MIN(AcquaResidenti5[[#This Row],[PRO-DIE ANNO 2024]]-AcquaResidenti5[[#This Row],[Mc Fascia 1]],('Foglio tariffe'!$C$3*AcquaResidenti5[[#This Row],[Componenti]]/365*$B$3))),0)</f>
        <v>0</v>
      </c>
      <c r="G18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18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18" s="1">
        <f>ROUND((E18*'Foglio tariffe'!$B$5+F18*'Foglio tariffe'!$C$5+G18*'Foglio tariffe'!$D$5+H18*'Foglio tariffe'!$E$5),2)</f>
        <v>0</v>
      </c>
    </row>
    <row r="19" spans="1:9" x14ac:dyDescent="0.25">
      <c r="A19">
        <f>IF('Ripartizione utenze'!$B$2="Domestico Residente",'Ripartizione utenze'!A41)</f>
        <v>0</v>
      </c>
      <c r="B19">
        <f>IF('Ripartizione utenze'!$B$2="Domestico Residente",'Ripartizione utenze'!B41)</f>
        <v>0</v>
      </c>
      <c r="C19">
        <f>IF('Ripartizione utenze'!$B$2="Domestico Residente",'Ripartizione utenze'!C41)</f>
        <v>0</v>
      </c>
      <c r="D19">
        <f>ROUND(AcquaResidenti5[[#This Row],[Consumo mc]]/'Ripartizione utenze'!$D$9*$B$3,0)</f>
        <v>0</v>
      </c>
      <c r="E19" s="20">
        <f>ROUND(MIN(AcquaResidenti5[[#This Row],[PRO-DIE ANNO 2024]],('Foglio tariffe'!$B$3*AcquaResidenti5[[#This Row],[Componenti]]/365*$B$3)),0)</f>
        <v>0</v>
      </c>
      <c r="F19" s="20">
        <f>ROUND(MAX(0,MIN(AcquaResidenti5[[#This Row],[PRO-DIE ANNO 2024]]-AcquaResidenti5[[#This Row],[Mc Fascia 1]],('Foglio tariffe'!$C$3*AcquaResidenti5[[#This Row],[Componenti]]/365*$B$3))),0)</f>
        <v>0</v>
      </c>
      <c r="G19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19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19" s="1">
        <f>ROUND((E19*'Foglio tariffe'!$B$5+F19*'Foglio tariffe'!$C$5+G19*'Foglio tariffe'!$D$5+H19*'Foglio tariffe'!$E$5),2)</f>
        <v>0</v>
      </c>
    </row>
    <row r="20" spans="1:9" x14ac:dyDescent="0.25">
      <c r="A20">
        <f>IF('Ripartizione utenze'!$B$2="Domestico Residente",'Ripartizione utenze'!A42)</f>
        <v>0</v>
      </c>
      <c r="B20">
        <f>IF('Ripartizione utenze'!$B$2="Domestico Residente",'Ripartizione utenze'!B42)</f>
        <v>0</v>
      </c>
      <c r="C20">
        <f>IF('Ripartizione utenze'!$B$2="Domestico Residente",'Ripartizione utenze'!C42)</f>
        <v>0</v>
      </c>
      <c r="D20">
        <f>ROUND(AcquaResidenti5[[#This Row],[Consumo mc]]/'Ripartizione utenze'!$D$9*$B$3,0)</f>
        <v>0</v>
      </c>
      <c r="E20" s="20">
        <f>ROUND(MIN(AcquaResidenti5[[#This Row],[PRO-DIE ANNO 2024]],('Foglio tariffe'!$B$3*AcquaResidenti5[[#This Row],[Componenti]]/365*$B$3)),0)</f>
        <v>0</v>
      </c>
      <c r="F20" s="20">
        <f>ROUND(MAX(0,MIN(AcquaResidenti5[[#This Row],[PRO-DIE ANNO 2024]]-AcquaResidenti5[[#This Row],[Mc Fascia 1]],('Foglio tariffe'!$C$3*AcquaResidenti5[[#This Row],[Componenti]]/365*$B$3))),0)</f>
        <v>0</v>
      </c>
      <c r="G20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20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20" s="1">
        <f>ROUND((E20*'Foglio tariffe'!$B$5+F20*'Foglio tariffe'!$C$5+G20*'Foglio tariffe'!$D$5+H20*'Foglio tariffe'!$E$5),2)</f>
        <v>0</v>
      </c>
    </row>
    <row r="21" spans="1:9" x14ac:dyDescent="0.25">
      <c r="A21">
        <f>IF('Ripartizione utenze'!$B$2="Domestico Residente",'Ripartizione utenze'!A43)</f>
        <v>0</v>
      </c>
      <c r="B21">
        <f>IF('Ripartizione utenze'!$B$2="Domestico Residente",'Ripartizione utenze'!B43)</f>
        <v>0</v>
      </c>
      <c r="C21">
        <f>IF('Ripartizione utenze'!$B$2="Domestico Residente",'Ripartizione utenze'!C43)</f>
        <v>0</v>
      </c>
      <c r="D21">
        <f>ROUND(AcquaResidenti5[[#This Row],[Consumo mc]]/'Ripartizione utenze'!$D$9*$B$3,0)</f>
        <v>0</v>
      </c>
      <c r="E21" s="20">
        <f>ROUND(MIN(AcquaResidenti5[[#This Row],[PRO-DIE ANNO 2024]],('Foglio tariffe'!$B$3*AcquaResidenti5[[#This Row],[Componenti]]/365*$B$3)),0)</f>
        <v>0</v>
      </c>
      <c r="F21" s="20">
        <f>ROUND(MAX(0,MIN(AcquaResidenti5[[#This Row],[PRO-DIE ANNO 2024]]-AcquaResidenti5[[#This Row],[Mc Fascia 1]],('Foglio tariffe'!$C$3*AcquaResidenti5[[#This Row],[Componenti]]/365*$B$3))),0)</f>
        <v>0</v>
      </c>
      <c r="G21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21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21" s="1">
        <f>ROUND((E21*'Foglio tariffe'!$B$5+F21*'Foglio tariffe'!$C$5+G21*'Foglio tariffe'!$D$5+H21*'Foglio tariffe'!$E$5),2)</f>
        <v>0</v>
      </c>
    </row>
    <row r="22" spans="1:9" x14ac:dyDescent="0.25">
      <c r="A22">
        <f>IF('Ripartizione utenze'!$B$2="Domestico Residente",'Ripartizione utenze'!A44)</f>
        <v>0</v>
      </c>
      <c r="B22">
        <f>IF('Ripartizione utenze'!$B$2="Domestico Residente",'Ripartizione utenze'!B44)</f>
        <v>0</v>
      </c>
      <c r="C22">
        <f>IF('Ripartizione utenze'!$B$2="Domestico Residente",'Ripartizione utenze'!C44)</f>
        <v>0</v>
      </c>
      <c r="D22">
        <f>ROUND(AcquaResidenti5[[#This Row],[Consumo mc]]/'Ripartizione utenze'!$D$9*$B$3,0)</f>
        <v>0</v>
      </c>
      <c r="E22" s="20">
        <f>ROUND(MIN(AcquaResidenti5[[#This Row],[PRO-DIE ANNO 2024]],('Foglio tariffe'!$B$3*AcquaResidenti5[[#This Row],[Componenti]]/365*$B$3)),0)</f>
        <v>0</v>
      </c>
      <c r="F22" s="20">
        <f>ROUND(MAX(0,MIN(AcquaResidenti5[[#This Row],[PRO-DIE ANNO 2024]]-AcquaResidenti5[[#This Row],[Mc Fascia 1]],('Foglio tariffe'!$C$3*AcquaResidenti5[[#This Row],[Componenti]]/365*$B$3))),0)</f>
        <v>0</v>
      </c>
      <c r="G22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22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22" s="1">
        <f>ROUND((E22*'Foglio tariffe'!$B$5+F22*'Foglio tariffe'!$C$5+G22*'Foglio tariffe'!$D$5+H22*'Foglio tariffe'!$E$5),2)</f>
        <v>0</v>
      </c>
    </row>
    <row r="23" spans="1:9" x14ac:dyDescent="0.25">
      <c r="A23">
        <f>IF('Ripartizione utenze'!$B$2="Domestico Residente",'Ripartizione utenze'!A45)</f>
        <v>0</v>
      </c>
      <c r="B23">
        <f>IF('Ripartizione utenze'!$B$2="Domestico Residente",'Ripartizione utenze'!B45)</f>
        <v>0</v>
      </c>
      <c r="C23">
        <f>IF('Ripartizione utenze'!$B$2="Domestico Residente",'Ripartizione utenze'!C45)</f>
        <v>0</v>
      </c>
      <c r="D23">
        <f>ROUND(AcquaResidenti5[[#This Row],[Consumo mc]]/'Ripartizione utenze'!$D$9*$B$3,0)</f>
        <v>0</v>
      </c>
      <c r="E23" s="20">
        <f>ROUND(MIN(AcquaResidenti5[[#This Row],[PRO-DIE ANNO 2024]],('Foglio tariffe'!$B$3*AcquaResidenti5[[#This Row],[Componenti]]/365*$B$3)),0)</f>
        <v>0</v>
      </c>
      <c r="F23" s="20">
        <f>ROUND(MAX(0,MIN(AcquaResidenti5[[#This Row],[PRO-DIE ANNO 2024]]-AcquaResidenti5[[#This Row],[Mc Fascia 1]],('Foglio tariffe'!$C$3*AcquaResidenti5[[#This Row],[Componenti]]/365*$B$3))),0)</f>
        <v>0</v>
      </c>
      <c r="G23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23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23" s="1">
        <f>ROUND((E23*'Foglio tariffe'!$B$5+F23*'Foglio tariffe'!$C$5+G23*'Foglio tariffe'!$D$5+H23*'Foglio tariffe'!$E$5),2)</f>
        <v>0</v>
      </c>
    </row>
    <row r="24" spans="1:9" x14ac:dyDescent="0.25">
      <c r="A24">
        <f>IF('Ripartizione utenze'!$B$2="Domestico Residente",'Ripartizione utenze'!A46)</f>
        <v>0</v>
      </c>
      <c r="B24">
        <f>IF('Ripartizione utenze'!$B$2="Domestico Residente",'Ripartizione utenze'!B46)</f>
        <v>0</v>
      </c>
      <c r="C24">
        <f>IF('Ripartizione utenze'!$B$2="Domestico Residente",'Ripartizione utenze'!C46)</f>
        <v>0</v>
      </c>
      <c r="D24">
        <f>ROUND(AcquaResidenti5[[#This Row],[Consumo mc]]/'Ripartizione utenze'!$D$9*$B$3,0)</f>
        <v>0</v>
      </c>
      <c r="E24" s="20">
        <f>ROUND(MIN(AcquaResidenti5[[#This Row],[PRO-DIE ANNO 2024]],('Foglio tariffe'!$B$3*AcquaResidenti5[[#This Row],[Componenti]]/365*$B$3)),0)</f>
        <v>0</v>
      </c>
      <c r="F24" s="20">
        <f>ROUND(MAX(0,MIN(AcquaResidenti5[[#This Row],[PRO-DIE ANNO 2024]]-AcquaResidenti5[[#This Row],[Mc Fascia 1]],('Foglio tariffe'!$C$3*AcquaResidenti5[[#This Row],[Componenti]]/365*$B$3))),0)</f>
        <v>0</v>
      </c>
      <c r="G24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24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24" s="1">
        <f>ROUND((E24*'Foglio tariffe'!$B$5+F24*'Foglio tariffe'!$C$5+G24*'Foglio tariffe'!$D$5+H24*'Foglio tariffe'!$E$5),2)</f>
        <v>0</v>
      </c>
    </row>
    <row r="25" spans="1:9" x14ac:dyDescent="0.25">
      <c r="A25">
        <f>IF('Ripartizione utenze'!$B$2="Domestico Residente",'Ripartizione utenze'!A47)</f>
        <v>0</v>
      </c>
      <c r="B25">
        <f>IF('Ripartizione utenze'!$B$2="Domestico Residente",'Ripartizione utenze'!B47)</f>
        <v>0</v>
      </c>
      <c r="C25">
        <f>IF('Ripartizione utenze'!$B$2="Domestico Residente",'Ripartizione utenze'!C47)</f>
        <v>0</v>
      </c>
      <c r="D25">
        <f>ROUND(AcquaResidenti5[[#This Row],[Consumo mc]]/'Ripartizione utenze'!$D$9*$B$3,0)</f>
        <v>0</v>
      </c>
      <c r="E25" s="20">
        <f>ROUND(MIN(AcquaResidenti5[[#This Row],[PRO-DIE ANNO 2024]],('Foglio tariffe'!$B$3*AcquaResidenti5[[#This Row],[Componenti]]/365*$B$3)),0)</f>
        <v>0</v>
      </c>
      <c r="F25" s="20">
        <f>ROUND(MAX(0,MIN(AcquaResidenti5[[#This Row],[PRO-DIE ANNO 2024]]-AcquaResidenti5[[#This Row],[Mc Fascia 1]],('Foglio tariffe'!$C$3*AcquaResidenti5[[#This Row],[Componenti]]/365*$B$3))),0)</f>
        <v>0</v>
      </c>
      <c r="G25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25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25" s="1">
        <f>ROUND((E25*'Foglio tariffe'!$B$5+F25*'Foglio tariffe'!$C$5+G25*'Foglio tariffe'!$D$5+H25*'Foglio tariffe'!$E$5),2)</f>
        <v>0</v>
      </c>
    </row>
    <row r="26" spans="1:9" x14ac:dyDescent="0.25">
      <c r="A26">
        <f>IF('Ripartizione utenze'!$B$2="Domestico Residente",'Ripartizione utenze'!A48)</f>
        <v>0</v>
      </c>
      <c r="B26">
        <f>IF('Ripartizione utenze'!$B$2="Domestico Residente",'Ripartizione utenze'!B48)</f>
        <v>0</v>
      </c>
      <c r="C26">
        <f>IF('Ripartizione utenze'!$B$2="Domestico Residente",'Ripartizione utenze'!C48)</f>
        <v>0</v>
      </c>
      <c r="D26">
        <f>ROUND(AcquaResidenti5[[#This Row],[Consumo mc]]/'Ripartizione utenze'!$D$9*$B$3,0)</f>
        <v>0</v>
      </c>
      <c r="E26" s="20">
        <f>ROUND(MIN(AcquaResidenti5[[#This Row],[PRO-DIE ANNO 2024]],('Foglio tariffe'!$B$3*AcquaResidenti5[[#This Row],[Componenti]]/365*$B$3)),0)</f>
        <v>0</v>
      </c>
      <c r="F26" s="20">
        <f>ROUND(MAX(0,MIN(AcquaResidenti5[[#This Row],[PRO-DIE ANNO 2024]]-AcquaResidenti5[[#This Row],[Mc Fascia 1]],('Foglio tariffe'!$C$3*AcquaResidenti5[[#This Row],[Componenti]]/365*$B$3))),0)</f>
        <v>0</v>
      </c>
      <c r="G26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26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26" s="1">
        <f>ROUND((E26*'Foglio tariffe'!$B$5+F26*'Foglio tariffe'!$C$5+G26*'Foglio tariffe'!$D$5+H26*'Foglio tariffe'!$E$5),2)</f>
        <v>0</v>
      </c>
    </row>
    <row r="27" spans="1:9" x14ac:dyDescent="0.25">
      <c r="A27">
        <f>IF('Ripartizione utenze'!$B$2="Domestico Residente",'Ripartizione utenze'!A49)</f>
        <v>0</v>
      </c>
      <c r="B27">
        <f>IF('Ripartizione utenze'!$B$2="Domestico Residente",'Ripartizione utenze'!B49)</f>
        <v>0</v>
      </c>
      <c r="C27">
        <f>IF('Ripartizione utenze'!$B$2="Domestico Residente",'Ripartizione utenze'!C49)</f>
        <v>0</v>
      </c>
      <c r="D27">
        <f>ROUND(AcquaResidenti5[[#This Row],[Consumo mc]]/'Ripartizione utenze'!$D$9*$B$3,0)</f>
        <v>0</v>
      </c>
      <c r="E27" s="20">
        <f>ROUND(MIN(AcquaResidenti5[[#This Row],[PRO-DIE ANNO 2024]],('Foglio tariffe'!$B$3*AcquaResidenti5[[#This Row],[Componenti]]/365*$B$3)),0)</f>
        <v>0</v>
      </c>
      <c r="F27" s="20">
        <f>ROUND(MAX(0,MIN(AcquaResidenti5[[#This Row],[PRO-DIE ANNO 2024]]-AcquaResidenti5[[#This Row],[Mc Fascia 1]],('Foglio tariffe'!$C$3*AcquaResidenti5[[#This Row],[Componenti]]/365*$B$3))),0)</f>
        <v>0</v>
      </c>
      <c r="G27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27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27" s="1">
        <f>ROUND((E27*'Foglio tariffe'!$B$5+F27*'Foglio tariffe'!$C$5+G27*'Foglio tariffe'!$D$5+H27*'Foglio tariffe'!$E$5),2)</f>
        <v>0</v>
      </c>
    </row>
    <row r="28" spans="1:9" x14ac:dyDescent="0.25">
      <c r="A28">
        <f>IF('Ripartizione utenze'!$B$2="Domestico Residente",'Ripartizione utenze'!A50)</f>
        <v>0</v>
      </c>
      <c r="B28">
        <f>IF('Ripartizione utenze'!$B$2="Domestico Residente",'Ripartizione utenze'!B50)</f>
        <v>0</v>
      </c>
      <c r="C28">
        <f>IF('Ripartizione utenze'!$B$2="Domestico Residente",'Ripartizione utenze'!C50)</f>
        <v>0</v>
      </c>
      <c r="D28">
        <f>ROUND(AcquaResidenti5[[#This Row],[Consumo mc]]/'Ripartizione utenze'!$D$9*$B$3,0)</f>
        <v>0</v>
      </c>
      <c r="E28" s="20">
        <f>ROUND(MIN(AcquaResidenti5[[#This Row],[PRO-DIE ANNO 2024]],('Foglio tariffe'!$B$3*AcquaResidenti5[[#This Row],[Componenti]]/365*$B$3)),0)</f>
        <v>0</v>
      </c>
      <c r="F28" s="20">
        <f>ROUND(MAX(0,MIN(AcquaResidenti5[[#This Row],[PRO-DIE ANNO 2024]]-AcquaResidenti5[[#This Row],[Mc Fascia 1]],('Foglio tariffe'!$C$3*AcquaResidenti5[[#This Row],[Componenti]]/365*$B$3))),0)</f>
        <v>0</v>
      </c>
      <c r="G28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28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28" s="1">
        <f>ROUND((E28*'Foglio tariffe'!$B$5+F28*'Foglio tariffe'!$C$5+G28*'Foglio tariffe'!$D$5+H28*'Foglio tariffe'!$E$5),2)</f>
        <v>0</v>
      </c>
    </row>
    <row r="29" spans="1:9" x14ac:dyDescent="0.25">
      <c r="A29">
        <f>IF('Ripartizione utenze'!$B$2="Domestico Residente",'Ripartizione utenze'!A51)</f>
        <v>0</v>
      </c>
      <c r="B29">
        <f>IF('Ripartizione utenze'!$B$2="Domestico Residente",'Ripartizione utenze'!B51)</f>
        <v>0</v>
      </c>
      <c r="C29">
        <f>IF('Ripartizione utenze'!$B$2="Domestico Residente",'Ripartizione utenze'!C51)</f>
        <v>0</v>
      </c>
      <c r="D29">
        <f>ROUND(AcquaResidenti5[[#This Row],[Consumo mc]]/'Ripartizione utenze'!$D$9*$B$3,0)</f>
        <v>0</v>
      </c>
      <c r="E29" s="20">
        <f>ROUND(MIN(AcquaResidenti5[[#This Row],[PRO-DIE ANNO 2024]],('Foglio tariffe'!$B$3*AcquaResidenti5[[#This Row],[Componenti]]/365*$B$3)),0)</f>
        <v>0</v>
      </c>
      <c r="F29" s="20">
        <f>ROUND(MAX(0,MIN(AcquaResidenti5[[#This Row],[PRO-DIE ANNO 2024]]-AcquaResidenti5[[#This Row],[Mc Fascia 1]],('Foglio tariffe'!$C$3*AcquaResidenti5[[#This Row],[Componenti]]/365*$B$3))),0)</f>
        <v>0</v>
      </c>
      <c r="G29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29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29" s="1">
        <f>ROUND((E29*'Foglio tariffe'!$B$5+F29*'Foglio tariffe'!$C$5+G29*'Foglio tariffe'!$D$5+H29*'Foglio tariffe'!$E$5),2)</f>
        <v>0</v>
      </c>
    </row>
    <row r="30" spans="1:9" x14ac:dyDescent="0.25">
      <c r="A30">
        <f>IF('Ripartizione utenze'!$B$2="Domestico Residente",'Ripartizione utenze'!A52)</f>
        <v>0</v>
      </c>
      <c r="B30">
        <f>IF('Ripartizione utenze'!$B$2="Domestico Residente",'Ripartizione utenze'!B52)</f>
        <v>0</v>
      </c>
      <c r="C30">
        <f>IF('Ripartizione utenze'!$B$2="Domestico Residente",'Ripartizione utenze'!C52)</f>
        <v>0</v>
      </c>
      <c r="D30">
        <f>ROUND(AcquaResidenti5[[#This Row],[Consumo mc]]/'Ripartizione utenze'!$D$9*$B$3,0)</f>
        <v>0</v>
      </c>
      <c r="E30" s="20">
        <f>ROUND(MIN(AcquaResidenti5[[#This Row],[PRO-DIE ANNO 2024]],('Foglio tariffe'!$B$3*AcquaResidenti5[[#This Row],[Componenti]]/365*$B$3)),0)</f>
        <v>0</v>
      </c>
      <c r="F30" s="20">
        <f>ROUND(MAX(0,MIN(AcquaResidenti5[[#This Row],[PRO-DIE ANNO 2024]]-AcquaResidenti5[[#This Row],[Mc Fascia 1]],('Foglio tariffe'!$C$3*AcquaResidenti5[[#This Row],[Componenti]]/365*$B$3))),0)</f>
        <v>0</v>
      </c>
      <c r="G30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30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30" s="1">
        <f>ROUND((E30*'Foglio tariffe'!$B$5+F30*'Foglio tariffe'!$C$5+G30*'Foglio tariffe'!$D$5+H30*'Foglio tariffe'!$E$5),2)</f>
        <v>0</v>
      </c>
    </row>
    <row r="31" spans="1:9" x14ac:dyDescent="0.25">
      <c r="A31">
        <f>IF('Ripartizione utenze'!$B$2="Domestico Residente",'Ripartizione utenze'!A53)</f>
        <v>0</v>
      </c>
      <c r="B31">
        <f>IF('Ripartizione utenze'!$B$2="Domestico Residente",'Ripartizione utenze'!B53)</f>
        <v>0</v>
      </c>
      <c r="C31">
        <f>IF('Ripartizione utenze'!$B$2="Domestico Residente",'Ripartizione utenze'!C53)</f>
        <v>0</v>
      </c>
      <c r="D31">
        <f>ROUND(AcquaResidenti5[[#This Row],[Consumo mc]]/'Ripartizione utenze'!$D$9*$B$3,0)</f>
        <v>0</v>
      </c>
      <c r="E31" s="20">
        <f>ROUND(MIN(AcquaResidenti5[[#This Row],[PRO-DIE ANNO 2024]],('Foglio tariffe'!$B$3*AcquaResidenti5[[#This Row],[Componenti]]/365*$B$3)),0)</f>
        <v>0</v>
      </c>
      <c r="F31" s="20">
        <f>ROUND(MAX(0,MIN(AcquaResidenti5[[#This Row],[PRO-DIE ANNO 2024]]-AcquaResidenti5[[#This Row],[Mc Fascia 1]],('Foglio tariffe'!$C$3*AcquaResidenti5[[#This Row],[Componenti]]/365*$B$3))),0)</f>
        <v>0</v>
      </c>
      <c r="G31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31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31" s="1">
        <f>ROUND((E31*'Foglio tariffe'!$B$5+F31*'Foglio tariffe'!$C$5+G31*'Foglio tariffe'!$D$5+H31*'Foglio tariffe'!$E$5),2)</f>
        <v>0</v>
      </c>
    </row>
    <row r="32" spans="1:9" x14ac:dyDescent="0.25">
      <c r="A32">
        <f>IF('Ripartizione utenze'!$B$2="Domestico Residente",'Ripartizione utenze'!A54)</f>
        <v>0</v>
      </c>
      <c r="B32">
        <f>IF('Ripartizione utenze'!$B$2="Domestico Residente",'Ripartizione utenze'!B54)</f>
        <v>0</v>
      </c>
      <c r="C32">
        <f>IF('Ripartizione utenze'!$B$2="Domestico Residente",'Ripartizione utenze'!C54)</f>
        <v>0</v>
      </c>
      <c r="D32">
        <f>ROUND(AcquaResidenti5[[#This Row],[Consumo mc]]/'Ripartizione utenze'!$D$9*$B$3,0)</f>
        <v>0</v>
      </c>
      <c r="E32" s="20">
        <f>ROUND(MIN(AcquaResidenti5[[#This Row],[PRO-DIE ANNO 2024]],('Foglio tariffe'!$B$3*AcquaResidenti5[[#This Row],[Componenti]]/365*$B$3)),0)</f>
        <v>0</v>
      </c>
      <c r="F32" s="20">
        <f>ROUND(MAX(0,MIN(AcquaResidenti5[[#This Row],[PRO-DIE ANNO 2024]]-AcquaResidenti5[[#This Row],[Mc Fascia 1]],('Foglio tariffe'!$C$3*AcquaResidenti5[[#This Row],[Componenti]]/365*$B$3))),0)</f>
        <v>0</v>
      </c>
      <c r="G32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32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32" s="1">
        <f>ROUND((E32*'Foglio tariffe'!$B$5+F32*'Foglio tariffe'!$C$5+G32*'Foglio tariffe'!$D$5+H32*'Foglio tariffe'!$E$5),2)</f>
        <v>0</v>
      </c>
    </row>
    <row r="33" spans="1:9" x14ac:dyDescent="0.25">
      <c r="A33">
        <f>IF('Ripartizione utenze'!$B$2="Domestico Residente",'Ripartizione utenze'!A55)</f>
        <v>0</v>
      </c>
      <c r="B33">
        <f>IF('Ripartizione utenze'!$B$2="Domestico Residente",'Ripartizione utenze'!B55)</f>
        <v>0</v>
      </c>
      <c r="C33">
        <f>IF('Ripartizione utenze'!$B$2="Domestico Residente",'Ripartizione utenze'!C55)</f>
        <v>0</v>
      </c>
      <c r="D33">
        <f>ROUND(AcquaResidenti5[[#This Row],[Consumo mc]]/'Ripartizione utenze'!$D$9*$B$3,0)</f>
        <v>0</v>
      </c>
      <c r="E33" s="20">
        <f>ROUND(MIN(AcquaResidenti5[[#This Row],[PRO-DIE ANNO 2024]],('Foglio tariffe'!$B$3*AcquaResidenti5[[#This Row],[Componenti]]/365*$B$3)),0)</f>
        <v>0</v>
      </c>
      <c r="F33" s="20">
        <f>ROUND(MAX(0,MIN(AcquaResidenti5[[#This Row],[PRO-DIE ANNO 2024]]-AcquaResidenti5[[#This Row],[Mc Fascia 1]],('Foglio tariffe'!$C$3*AcquaResidenti5[[#This Row],[Componenti]]/365*$B$3))),0)</f>
        <v>0</v>
      </c>
      <c r="G33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33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33" s="1">
        <f>ROUND((E33*'Foglio tariffe'!$B$5+F33*'Foglio tariffe'!$C$5+G33*'Foglio tariffe'!$D$5+H33*'Foglio tariffe'!$E$5),2)</f>
        <v>0</v>
      </c>
    </row>
    <row r="34" spans="1:9" x14ac:dyDescent="0.25">
      <c r="A34">
        <f>IF('Ripartizione utenze'!$B$2="Domestico Residente",'Ripartizione utenze'!A56)</f>
        <v>0</v>
      </c>
      <c r="B34">
        <f>IF('Ripartizione utenze'!$B$2="Domestico Residente",'Ripartizione utenze'!B56)</f>
        <v>0</v>
      </c>
      <c r="C34">
        <f>IF('Ripartizione utenze'!$B$2="Domestico Residente",'Ripartizione utenze'!C56)</f>
        <v>0</v>
      </c>
      <c r="D34">
        <f>ROUND(AcquaResidenti5[[#This Row],[Consumo mc]]/'Ripartizione utenze'!$D$9*$B$3,0)</f>
        <v>0</v>
      </c>
      <c r="E34" s="20">
        <f>ROUND(MIN(AcquaResidenti5[[#This Row],[PRO-DIE ANNO 2024]],('Foglio tariffe'!$B$3*AcquaResidenti5[[#This Row],[Componenti]]/365*$B$3)),0)</f>
        <v>0</v>
      </c>
      <c r="F34" s="20">
        <f>ROUND(MAX(0,MIN(AcquaResidenti5[[#This Row],[PRO-DIE ANNO 2024]]-AcquaResidenti5[[#This Row],[Mc Fascia 1]],('Foglio tariffe'!$C$3*AcquaResidenti5[[#This Row],[Componenti]]/365*$B$3))),0)</f>
        <v>0</v>
      </c>
      <c r="G34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34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34" s="1">
        <f>ROUND((E34*'Foglio tariffe'!$B$5+F34*'Foglio tariffe'!$C$5+G34*'Foglio tariffe'!$D$5+H34*'Foglio tariffe'!$E$5),2)</f>
        <v>0</v>
      </c>
    </row>
    <row r="35" spans="1:9" x14ac:dyDescent="0.25">
      <c r="A35">
        <f>IF('Ripartizione utenze'!$B$2="Domestico Residente",'Ripartizione utenze'!A57)</f>
        <v>0</v>
      </c>
      <c r="B35">
        <f>IF('Ripartizione utenze'!$B$2="Domestico Residente",'Ripartizione utenze'!B57)</f>
        <v>0</v>
      </c>
      <c r="C35">
        <f>IF('Ripartizione utenze'!$B$2="Domestico Residente",'Ripartizione utenze'!C57)</f>
        <v>0</v>
      </c>
      <c r="D35">
        <f>ROUND(AcquaResidenti5[[#This Row],[Consumo mc]]/'Ripartizione utenze'!$D$9*$B$3,0)</f>
        <v>0</v>
      </c>
      <c r="E35" s="20">
        <f>ROUND(MIN(AcquaResidenti5[[#This Row],[PRO-DIE ANNO 2024]],('Foglio tariffe'!$B$3*AcquaResidenti5[[#This Row],[Componenti]]/365*$B$3)),0)</f>
        <v>0</v>
      </c>
      <c r="F35" s="20">
        <f>ROUND(MAX(0,MIN(AcquaResidenti5[[#This Row],[PRO-DIE ANNO 2024]]-AcquaResidenti5[[#This Row],[Mc Fascia 1]],('Foglio tariffe'!$C$3*AcquaResidenti5[[#This Row],[Componenti]]/365*$B$3))),0)</f>
        <v>0</v>
      </c>
      <c r="G35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35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35" s="1">
        <f>ROUND((E35*'Foglio tariffe'!$B$5+F35*'Foglio tariffe'!$C$5+G35*'Foglio tariffe'!$D$5+H35*'Foglio tariffe'!$E$5),2)</f>
        <v>0</v>
      </c>
    </row>
    <row r="36" spans="1:9" x14ac:dyDescent="0.25">
      <c r="A36">
        <f>IF('Ripartizione utenze'!$B$2="Domestico Residente",'Ripartizione utenze'!A58)</f>
        <v>0</v>
      </c>
      <c r="B36">
        <f>IF('Ripartizione utenze'!$B$2="Domestico Residente",'Ripartizione utenze'!B58)</f>
        <v>0</v>
      </c>
      <c r="C36">
        <f>IF('Ripartizione utenze'!$B$2="Domestico Residente",'Ripartizione utenze'!C58)</f>
        <v>0</v>
      </c>
      <c r="D36">
        <f>ROUND(AcquaResidenti5[[#This Row],[Consumo mc]]/'Ripartizione utenze'!$D$9*$B$3,0)</f>
        <v>0</v>
      </c>
      <c r="E36" s="20">
        <f>ROUND(MIN(AcquaResidenti5[[#This Row],[PRO-DIE ANNO 2024]],('Foglio tariffe'!$B$3*AcquaResidenti5[[#This Row],[Componenti]]/365*$B$3)),0)</f>
        <v>0</v>
      </c>
      <c r="F36" s="20">
        <f>ROUND(MAX(0,MIN(AcquaResidenti5[[#This Row],[PRO-DIE ANNO 2024]]-AcquaResidenti5[[#This Row],[Mc Fascia 1]],('Foglio tariffe'!$C$3*AcquaResidenti5[[#This Row],[Componenti]]/365*$B$3))),0)</f>
        <v>0</v>
      </c>
      <c r="G36" s="20">
        <f>ROUND(MAX(0,MIN(AcquaResidenti5[[#This Row],[PRO-DIE ANNO 2024]]-AcquaResidenti5[[#This Row],[Mc Fascia 1]]-AcquaResidenti5[[#This Row],[Mc Fascia 2 ]],('Foglio tariffe'!$D$3*AcquaResidenti5[[#This Row],[Componenti]]/365*$B$3))),0)</f>
        <v>0</v>
      </c>
      <c r="H36" s="20">
        <f>ROUND(MAX(0,MIN(AcquaResidenti5[[#This Row],[PRO-DIE ANNO 2024]]-AcquaResidenti5[[#This Row],[Mc Fascia 1]]-AcquaResidenti5[[#This Row],[Mc Fascia 2 ]]-AcquaResidenti5[[#This Row],[Mc Fascia 3]],('Foglio tariffe'!$E$3*AcquaResidenti5[[#This Row],[Componenti]]/365*$B$3))),0)</f>
        <v>0</v>
      </c>
      <c r="I36" s="1">
        <f>ROUND((E36*'Foglio tariffe'!$B$5+F36*'Foglio tariffe'!$C$5+G36*'Foglio tariffe'!$D$5+H36*'Foglio tariffe'!$E$5),2)</f>
        <v>0</v>
      </c>
    </row>
  </sheetData>
  <sheetProtection algorithmName="SHA-512" hashValue="XEQMeUXA3X+5ob1nwRJUEIkhYGB7B9qtSoVlInCltMf9zHRs10hLfFqJ+LAjPMMomoGge0PvfW2XA3XTWiPfMA==" saltValue="iFEl4irijWnn41FdCDg0EA==" spinCount="100000" sheet="1" objects="1" scenarios="1" selectLockedCells="1" selectUnlockedCells="1"/>
  <mergeCells count="1">
    <mergeCell ref="E5:H5"/>
  </mergeCells>
  <conditionalFormatting sqref="E3">
    <cfRule type="cellIs" dxfId="12" priority="1" operator="equal">
      <formula>TRUE</formula>
    </cfRule>
  </conditionalFormatting>
  <pageMargins left="0.75" right="0.75" top="1" bottom="1" header="0.5" footer="0.5"/>
  <pageSetup paperSize="9" scale="82" fitToHeight="0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A8D7C-003A-48A2-99BB-6302A0B9A560}">
  <sheetPr codeName="Foglio8">
    <tabColor theme="7" tint="-0.249977111117893"/>
    <pageSetUpPr fitToPage="1"/>
  </sheetPr>
  <dimension ref="A2:I36"/>
  <sheetViews>
    <sheetView workbookViewId="0">
      <selection activeCell="L31" sqref="L30:L31"/>
    </sheetView>
  </sheetViews>
  <sheetFormatPr defaultRowHeight="15" x14ac:dyDescent="0.25"/>
  <cols>
    <col min="1" max="1" width="24.7109375" bestFit="1" customWidth="1"/>
    <col min="2" max="2" width="14.7109375" customWidth="1"/>
    <col min="3" max="3" width="15.5703125" customWidth="1"/>
    <col min="4" max="4" width="23.5703125" bestFit="1" customWidth="1"/>
    <col min="5" max="5" width="15.42578125" bestFit="1" customWidth="1"/>
    <col min="6" max="6" width="15.85546875" bestFit="1" customWidth="1"/>
    <col min="7" max="7" width="15.42578125" bestFit="1" customWidth="1"/>
    <col min="8" max="8" width="13.7109375" bestFit="1" customWidth="1"/>
    <col min="9" max="9" width="22" customWidth="1"/>
    <col min="10" max="10" width="15.140625" bestFit="1" customWidth="1"/>
    <col min="11" max="11" width="14.85546875" customWidth="1"/>
  </cols>
  <sheetData>
    <row r="2" spans="1:9" x14ac:dyDescent="0.25">
      <c r="A2" s="35" t="s">
        <v>46</v>
      </c>
      <c r="B2" s="35" t="s">
        <v>47</v>
      </c>
      <c r="C2" s="27" t="s">
        <v>55</v>
      </c>
      <c r="D2" s="37" t="s">
        <v>56</v>
      </c>
    </row>
    <row r="3" spans="1:9" x14ac:dyDescent="0.25">
      <c r="A3" s="28">
        <v>2025</v>
      </c>
      <c r="B3" s="28">
        <f>IFERROR(VLOOKUP(A3,'Ripartizione utenze'!A12:B19,2,FALSE),0)</f>
        <v>0</v>
      </c>
      <c r="C3" s="36" t="e">
        <f>VLOOKUP(B3,'Ripartizione utenze'!B12:C19,2,FALSE)</f>
        <v>#N/A</v>
      </c>
      <c r="D3">
        <f>SUM(D7:D58)</f>
        <v>0</v>
      </c>
      <c r="E3" t="e">
        <f>ROUND(C3,0)=ROUND(D3,0)</f>
        <v>#N/A</v>
      </c>
    </row>
    <row r="4" spans="1:9" x14ac:dyDescent="0.25">
      <c r="A4" s="9"/>
      <c r="B4" s="2"/>
      <c r="G4" s="1"/>
    </row>
    <row r="5" spans="1:9" x14ac:dyDescent="0.25">
      <c r="E5" s="79" t="s">
        <v>53</v>
      </c>
      <c r="F5" s="79"/>
      <c r="G5" s="79"/>
      <c r="H5" s="79"/>
    </row>
    <row r="6" spans="1:9" s="6" customFormat="1" x14ac:dyDescent="0.25">
      <c r="A6" s="28" t="s">
        <v>27</v>
      </c>
      <c r="B6" s="28" t="s">
        <v>28</v>
      </c>
      <c r="C6" s="28" t="s">
        <v>8</v>
      </c>
      <c r="D6" s="28" t="s">
        <v>51</v>
      </c>
      <c r="E6" s="30" t="s">
        <v>29</v>
      </c>
      <c r="F6" s="30" t="s">
        <v>48</v>
      </c>
      <c r="G6" s="30" t="s">
        <v>30</v>
      </c>
      <c r="H6" s="30" t="s">
        <v>49</v>
      </c>
      <c r="I6" s="28" t="s">
        <v>31</v>
      </c>
    </row>
    <row r="7" spans="1:9" x14ac:dyDescent="0.25">
      <c r="A7">
        <f>IF('Ripartizione utenze'!$B$2="Domestico Residente",'Ripartizione utenze'!A29)</f>
        <v>0</v>
      </c>
      <c r="B7">
        <f>IF('Ripartizione utenze'!$B$2="Domestico Residente",'Ripartizione utenze'!B29)</f>
        <v>0</v>
      </c>
      <c r="C7">
        <f>IF('Ripartizione utenze'!$B$2="Domestico Residente",'Ripartizione utenze'!C29)</f>
        <v>0</v>
      </c>
      <c r="D7">
        <f>ROUND(AcquaResidenti56[[#This Row],[Consumo mc]]/'Ripartizione utenze'!$D$9*$B$3,0)</f>
        <v>0</v>
      </c>
      <c r="E7" s="20">
        <f>ROUND(MIN(AcquaResidenti56[[#This Row],[PRO-DIE ANNO 2025]],('Foglio tariffe'!$B$3*AcquaResidenti56[[#This Row],[Componenti]]/365*$B$3)),0)</f>
        <v>0</v>
      </c>
      <c r="F7" s="20">
        <f>ROUND(MAX(0,MIN(AcquaResidenti56[[#This Row],[PRO-DIE ANNO 2025]]-AcquaResidenti56[[#This Row],[Mc Fascia 1]],('Foglio tariffe'!$C$3*AcquaResidenti56[[#This Row],[Componenti]]/365*$B$3))),0)</f>
        <v>0</v>
      </c>
      <c r="G7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7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7" s="1">
        <f>ROUND((E7*'Foglio tariffe'!$B$6+F7*'Foglio tariffe'!$C$6+G7*'Foglio tariffe'!$D$6+H7*'Foglio tariffe'!$E$6),2)</f>
        <v>0</v>
      </c>
    </row>
    <row r="8" spans="1:9" x14ac:dyDescent="0.25">
      <c r="A8">
        <f>IF('Ripartizione utenze'!$B$2="Domestico Residente",'Ripartizione utenze'!A30)</f>
        <v>0</v>
      </c>
      <c r="B8">
        <f>IF('Ripartizione utenze'!$B$2="Domestico Residente",'Ripartizione utenze'!B30)</f>
        <v>0</v>
      </c>
      <c r="C8">
        <f>IF('Ripartizione utenze'!$B$2="Domestico Residente",'Ripartizione utenze'!C30)</f>
        <v>0</v>
      </c>
      <c r="D8">
        <f>ROUND(AcquaResidenti56[[#This Row],[Consumo mc]]/'Ripartizione utenze'!$D$9*$B$3,0)</f>
        <v>0</v>
      </c>
      <c r="E8" s="20">
        <f>ROUND(MIN(AcquaResidenti56[[#This Row],[PRO-DIE ANNO 2025]],('Foglio tariffe'!$B$3*AcquaResidenti56[[#This Row],[Componenti]]/365*$B$3)),0)</f>
        <v>0</v>
      </c>
      <c r="F8" s="20">
        <f>ROUND(MAX(0,MIN(AcquaResidenti56[[#This Row],[PRO-DIE ANNO 2025]]-AcquaResidenti56[[#This Row],[Mc Fascia 1]],('Foglio tariffe'!$C$3*AcquaResidenti56[[#This Row],[Componenti]]/365*$B$3))),0)</f>
        <v>0</v>
      </c>
      <c r="G8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8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8" s="1">
        <f>ROUND((E8*'Foglio tariffe'!$B$6+F8*'Foglio tariffe'!$C$6+G8*'Foglio tariffe'!$D$6+H8*'Foglio tariffe'!$E$6),2)</f>
        <v>0</v>
      </c>
    </row>
    <row r="9" spans="1:9" x14ac:dyDescent="0.25">
      <c r="A9">
        <f>IF('Ripartizione utenze'!$B$2="Domestico Residente",'Ripartizione utenze'!A31)</f>
        <v>0</v>
      </c>
      <c r="B9">
        <f>IF('Ripartizione utenze'!$B$2="Domestico Residente",'Ripartizione utenze'!B31)</f>
        <v>0</v>
      </c>
      <c r="C9">
        <f>IF('Ripartizione utenze'!$B$2="Domestico Residente",'Ripartizione utenze'!C31)</f>
        <v>0</v>
      </c>
      <c r="D9">
        <f>ROUND(AcquaResidenti56[[#This Row],[Consumo mc]]/'Ripartizione utenze'!$D$9*$B$3,0)</f>
        <v>0</v>
      </c>
      <c r="E9" s="20">
        <f>ROUND(MIN(AcquaResidenti56[[#This Row],[PRO-DIE ANNO 2025]],('Foglio tariffe'!$B$3*AcquaResidenti56[[#This Row],[Componenti]]/365*$B$3)),0)</f>
        <v>0</v>
      </c>
      <c r="F9" s="20">
        <f>ROUND(MAX(0,MIN(AcquaResidenti56[[#This Row],[PRO-DIE ANNO 2025]]-AcquaResidenti56[[#This Row],[Mc Fascia 1]],('Foglio tariffe'!$C$3*AcquaResidenti56[[#This Row],[Componenti]]/365*$B$3))),0)</f>
        <v>0</v>
      </c>
      <c r="G9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9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9" s="1">
        <f>ROUND((E9*'Foglio tariffe'!$B$6+F9*'Foglio tariffe'!$C$6+G9*'Foglio tariffe'!$D$6+H9*'Foglio tariffe'!$E$6),2)</f>
        <v>0</v>
      </c>
    </row>
    <row r="10" spans="1:9" x14ac:dyDescent="0.25">
      <c r="A10">
        <f>IF('Ripartizione utenze'!$B$2="Domestico Residente",'Ripartizione utenze'!A32)</f>
        <v>0</v>
      </c>
      <c r="B10">
        <f>IF('Ripartizione utenze'!$B$2="Domestico Residente",'Ripartizione utenze'!B32)</f>
        <v>0</v>
      </c>
      <c r="C10">
        <f>IF('Ripartizione utenze'!$B$2="Domestico Residente",'Ripartizione utenze'!C32)</f>
        <v>0</v>
      </c>
      <c r="D10">
        <f>ROUND(AcquaResidenti56[[#This Row],[Consumo mc]]/'Ripartizione utenze'!$D$9*$B$3,0)</f>
        <v>0</v>
      </c>
      <c r="E10" s="20">
        <f>ROUND(MIN(AcquaResidenti56[[#This Row],[PRO-DIE ANNO 2025]],('Foglio tariffe'!$B$3*AcquaResidenti56[[#This Row],[Componenti]]/365*$B$3)),0)</f>
        <v>0</v>
      </c>
      <c r="F10" s="20">
        <f>ROUND(MAX(0,MIN(AcquaResidenti56[[#This Row],[PRO-DIE ANNO 2025]]-AcquaResidenti56[[#This Row],[Mc Fascia 1]],('Foglio tariffe'!$C$3*AcquaResidenti56[[#This Row],[Componenti]]/365*$B$3))),0)</f>
        <v>0</v>
      </c>
      <c r="G10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10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10" s="1">
        <f>ROUND((E10*'Foglio tariffe'!$B$6+F10*'Foglio tariffe'!$C$6+G10*'Foglio tariffe'!$D$6+H10*'Foglio tariffe'!$E$6),2)</f>
        <v>0</v>
      </c>
    </row>
    <row r="11" spans="1:9" x14ac:dyDescent="0.25">
      <c r="A11">
        <f>IF('Ripartizione utenze'!$B$2="Domestico Residente",'Ripartizione utenze'!A33)</f>
        <v>0</v>
      </c>
      <c r="B11">
        <f>IF('Ripartizione utenze'!$B$2="Domestico Residente",'Ripartizione utenze'!B33)</f>
        <v>0</v>
      </c>
      <c r="C11">
        <f>IF('Ripartizione utenze'!$B$2="Domestico Residente",'Ripartizione utenze'!C33)</f>
        <v>0</v>
      </c>
      <c r="D11">
        <f>ROUND(AcquaResidenti56[[#This Row],[Consumo mc]]/'Ripartizione utenze'!$D$9*$B$3,0)</f>
        <v>0</v>
      </c>
      <c r="E11" s="20">
        <f>ROUND(MIN(AcquaResidenti56[[#This Row],[PRO-DIE ANNO 2025]],('Foglio tariffe'!$B$3*AcquaResidenti56[[#This Row],[Componenti]]/365*$B$3)),0)</f>
        <v>0</v>
      </c>
      <c r="F11" s="20">
        <f>ROUND(MAX(0,MIN(AcquaResidenti56[[#This Row],[PRO-DIE ANNO 2025]]-AcquaResidenti56[[#This Row],[Mc Fascia 1]],('Foglio tariffe'!$C$3*AcquaResidenti56[[#This Row],[Componenti]]/365*$B$3))),0)</f>
        <v>0</v>
      </c>
      <c r="G11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11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11" s="1">
        <f>ROUND((E11*'Foglio tariffe'!$B$6+F11*'Foglio tariffe'!$C$6+G11*'Foglio tariffe'!$D$6+H11*'Foglio tariffe'!$E$6),2)</f>
        <v>0</v>
      </c>
    </row>
    <row r="12" spans="1:9" x14ac:dyDescent="0.25">
      <c r="A12">
        <f>IF('Ripartizione utenze'!$B$2="Domestico Residente",'Ripartizione utenze'!A34)</f>
        <v>0</v>
      </c>
      <c r="B12">
        <f>IF('Ripartizione utenze'!$B$2="Domestico Residente",'Ripartizione utenze'!B34)</f>
        <v>0</v>
      </c>
      <c r="C12">
        <f>IF('Ripartizione utenze'!$B$2="Domestico Residente",'Ripartizione utenze'!C34)</f>
        <v>0</v>
      </c>
      <c r="D12">
        <f>ROUND(AcquaResidenti56[[#This Row],[Consumo mc]]/'Ripartizione utenze'!$D$9*$B$3,0)</f>
        <v>0</v>
      </c>
      <c r="E12" s="20">
        <f>ROUND(MIN(AcquaResidenti56[[#This Row],[PRO-DIE ANNO 2025]],('Foglio tariffe'!$B$3*AcquaResidenti56[[#This Row],[Componenti]]/365*$B$3)),0)</f>
        <v>0</v>
      </c>
      <c r="F12" s="20">
        <f>ROUND(MAX(0,MIN(AcquaResidenti56[[#This Row],[PRO-DIE ANNO 2025]]-AcquaResidenti56[[#This Row],[Mc Fascia 1]],('Foglio tariffe'!$C$3*AcquaResidenti56[[#This Row],[Componenti]]/365*$B$3))),0)</f>
        <v>0</v>
      </c>
      <c r="G12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12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12" s="1">
        <f>ROUND((E12*'Foglio tariffe'!$B$6+F12*'Foglio tariffe'!$C$6+G12*'Foglio tariffe'!$D$6+H12*'Foglio tariffe'!$E$6),2)</f>
        <v>0</v>
      </c>
    </row>
    <row r="13" spans="1:9" x14ac:dyDescent="0.25">
      <c r="A13">
        <f>IF('Ripartizione utenze'!$B$2="Domestico Residente",'Ripartizione utenze'!A35)</f>
        <v>0</v>
      </c>
      <c r="B13">
        <f>IF('Ripartizione utenze'!$B$2="Domestico Residente",'Ripartizione utenze'!B35)</f>
        <v>0</v>
      </c>
      <c r="C13">
        <f>IF('Ripartizione utenze'!$B$2="Domestico Residente",'Ripartizione utenze'!C35)</f>
        <v>0</v>
      </c>
      <c r="D13">
        <f>ROUND(AcquaResidenti56[[#This Row],[Consumo mc]]/'Ripartizione utenze'!$D$9*$B$3,0)</f>
        <v>0</v>
      </c>
      <c r="E13" s="20">
        <f>ROUND(MIN(AcquaResidenti56[[#This Row],[PRO-DIE ANNO 2025]],('Foglio tariffe'!$B$3*AcquaResidenti56[[#This Row],[Componenti]]/365*$B$3)),0)</f>
        <v>0</v>
      </c>
      <c r="F13" s="20">
        <f>ROUND(MAX(0,MIN(AcquaResidenti56[[#This Row],[PRO-DIE ANNO 2025]]-AcquaResidenti56[[#This Row],[Mc Fascia 1]],('Foglio tariffe'!$C$3*AcquaResidenti56[[#This Row],[Componenti]]/365*$B$3))),0)</f>
        <v>0</v>
      </c>
      <c r="G13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13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13" s="1">
        <f>ROUND((E13*'Foglio tariffe'!$B$6+F13*'Foglio tariffe'!$C$6+G13*'Foglio tariffe'!$D$6+H13*'Foglio tariffe'!$E$6),2)</f>
        <v>0</v>
      </c>
    </row>
    <row r="14" spans="1:9" x14ac:dyDescent="0.25">
      <c r="A14">
        <f>IF('Ripartizione utenze'!$B$2="Domestico Residente",'Ripartizione utenze'!A36)</f>
        <v>0</v>
      </c>
      <c r="B14">
        <f>IF('Ripartizione utenze'!$B$2="Domestico Residente",'Ripartizione utenze'!B36)</f>
        <v>0</v>
      </c>
      <c r="C14">
        <f>IF('Ripartizione utenze'!$B$2="Domestico Residente",'Ripartizione utenze'!C36)</f>
        <v>0</v>
      </c>
      <c r="D14">
        <f>ROUND(AcquaResidenti56[[#This Row],[Consumo mc]]/'Ripartizione utenze'!$D$9*$B$3,0)</f>
        <v>0</v>
      </c>
      <c r="E14" s="20">
        <f>ROUND(MIN(AcquaResidenti56[[#This Row],[PRO-DIE ANNO 2025]],('Foglio tariffe'!$B$3*AcquaResidenti56[[#This Row],[Componenti]]/365*$B$3)),0)</f>
        <v>0</v>
      </c>
      <c r="F14" s="20">
        <f>ROUND(MAX(0,MIN(AcquaResidenti56[[#This Row],[PRO-DIE ANNO 2025]]-AcquaResidenti56[[#This Row],[Mc Fascia 1]],('Foglio tariffe'!$C$3*AcquaResidenti56[[#This Row],[Componenti]]/365*$B$3))),0)</f>
        <v>0</v>
      </c>
      <c r="G14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14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14" s="1">
        <f>ROUND((E14*'Foglio tariffe'!$B$6+F14*'Foglio tariffe'!$C$6+G14*'Foglio tariffe'!$D$6+H14*'Foglio tariffe'!$E$6),2)</f>
        <v>0</v>
      </c>
    </row>
    <row r="15" spans="1:9" x14ac:dyDescent="0.25">
      <c r="A15">
        <f>IF('Ripartizione utenze'!$B$2="Domestico Residente",'Ripartizione utenze'!A37)</f>
        <v>0</v>
      </c>
      <c r="B15">
        <f>IF('Ripartizione utenze'!$B$2="Domestico Residente",'Ripartizione utenze'!B37)</f>
        <v>0</v>
      </c>
      <c r="C15">
        <f>IF('Ripartizione utenze'!$B$2="Domestico Residente",'Ripartizione utenze'!C37)</f>
        <v>0</v>
      </c>
      <c r="D15">
        <f>ROUND(AcquaResidenti56[[#This Row],[Consumo mc]]/'Ripartizione utenze'!$D$9*$B$3,0)</f>
        <v>0</v>
      </c>
      <c r="E15" s="20">
        <f>ROUND(MIN(AcquaResidenti56[[#This Row],[PRO-DIE ANNO 2025]],('Foglio tariffe'!$B$3*AcquaResidenti56[[#This Row],[Componenti]]/365*$B$3)),0)</f>
        <v>0</v>
      </c>
      <c r="F15" s="20">
        <f>ROUND(MAX(0,MIN(AcquaResidenti56[[#This Row],[PRO-DIE ANNO 2025]]-AcquaResidenti56[[#This Row],[Mc Fascia 1]],('Foglio tariffe'!$C$3*AcquaResidenti56[[#This Row],[Componenti]]/365*$B$3))),0)</f>
        <v>0</v>
      </c>
      <c r="G15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15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15" s="1">
        <f>ROUND((E15*'Foglio tariffe'!$B$6+F15*'Foglio tariffe'!$C$6+G15*'Foglio tariffe'!$D$6+H15*'Foglio tariffe'!$E$6),2)</f>
        <v>0</v>
      </c>
    </row>
    <row r="16" spans="1:9" x14ac:dyDescent="0.25">
      <c r="A16">
        <f>IF('Ripartizione utenze'!$B$2="Domestico Residente",'Ripartizione utenze'!A38)</f>
        <v>0</v>
      </c>
      <c r="B16">
        <f>IF('Ripartizione utenze'!$B$2="Domestico Residente",'Ripartizione utenze'!B38)</f>
        <v>0</v>
      </c>
      <c r="C16">
        <f>IF('Ripartizione utenze'!$B$2="Domestico Residente",'Ripartizione utenze'!C38)</f>
        <v>0</v>
      </c>
      <c r="D16">
        <f>ROUND(AcquaResidenti56[[#This Row],[Consumo mc]]/'Ripartizione utenze'!$D$9*$B$3,0)</f>
        <v>0</v>
      </c>
      <c r="E16" s="20">
        <f>ROUND(MIN(AcquaResidenti56[[#This Row],[PRO-DIE ANNO 2025]],('Foglio tariffe'!$B$3*AcquaResidenti56[[#This Row],[Componenti]]/365*$B$3)),0)</f>
        <v>0</v>
      </c>
      <c r="F16" s="20">
        <f>ROUND(MAX(0,MIN(AcquaResidenti56[[#This Row],[PRO-DIE ANNO 2025]]-AcquaResidenti56[[#This Row],[Mc Fascia 1]],('Foglio tariffe'!$C$3*AcquaResidenti56[[#This Row],[Componenti]]/365*$B$3))),0)</f>
        <v>0</v>
      </c>
      <c r="G16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16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16" s="1">
        <f>ROUND((E16*'Foglio tariffe'!$B$6+F16*'Foglio tariffe'!$C$6+G16*'Foglio tariffe'!$D$6+H16*'Foglio tariffe'!$E$6),2)</f>
        <v>0</v>
      </c>
    </row>
    <row r="17" spans="1:9" x14ac:dyDescent="0.25">
      <c r="A17">
        <f>IF('Ripartizione utenze'!$B$2="Domestico Residente",'Ripartizione utenze'!A39)</f>
        <v>0</v>
      </c>
      <c r="B17">
        <f>IF('Ripartizione utenze'!$B$2="Domestico Residente",'Ripartizione utenze'!B39)</f>
        <v>0</v>
      </c>
      <c r="C17">
        <f>IF('Ripartizione utenze'!$B$2="Domestico Residente",'Ripartizione utenze'!C39)</f>
        <v>0</v>
      </c>
      <c r="D17">
        <f>ROUND(AcquaResidenti56[[#This Row],[Consumo mc]]/'Ripartizione utenze'!$D$9*$B$3,0)</f>
        <v>0</v>
      </c>
      <c r="E17" s="20">
        <f>ROUND(MIN(AcquaResidenti56[[#This Row],[PRO-DIE ANNO 2025]],('Foglio tariffe'!$B$3*AcquaResidenti56[[#This Row],[Componenti]]/365*$B$3)),0)</f>
        <v>0</v>
      </c>
      <c r="F17" s="20">
        <f>ROUND(MAX(0,MIN(AcquaResidenti56[[#This Row],[PRO-DIE ANNO 2025]]-AcquaResidenti56[[#This Row],[Mc Fascia 1]],('Foglio tariffe'!$C$3*AcquaResidenti56[[#This Row],[Componenti]]/365*$B$3))),0)</f>
        <v>0</v>
      </c>
      <c r="G17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17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17" s="1">
        <f>ROUND((E17*'Foglio tariffe'!$B$6+F17*'Foglio tariffe'!$C$6+G17*'Foglio tariffe'!$D$6+H17*'Foglio tariffe'!$E$6),2)</f>
        <v>0</v>
      </c>
    </row>
    <row r="18" spans="1:9" x14ac:dyDescent="0.25">
      <c r="A18">
        <f>IF('Ripartizione utenze'!$B$2="Domestico Residente",'Ripartizione utenze'!A40)</f>
        <v>0</v>
      </c>
      <c r="B18">
        <f>IF('Ripartizione utenze'!$B$2="Domestico Residente",'Ripartizione utenze'!B40)</f>
        <v>0</v>
      </c>
      <c r="C18">
        <f>IF('Ripartizione utenze'!$B$2="Domestico Residente",'Ripartizione utenze'!C40)</f>
        <v>0</v>
      </c>
      <c r="D18">
        <f>ROUND(AcquaResidenti56[[#This Row],[Consumo mc]]/'Ripartizione utenze'!$D$9*$B$3,0)</f>
        <v>0</v>
      </c>
      <c r="E18" s="20">
        <f>ROUND(MIN(AcquaResidenti56[[#This Row],[PRO-DIE ANNO 2025]],('Foglio tariffe'!$B$3*AcquaResidenti56[[#This Row],[Componenti]]/365*$B$3)),0)</f>
        <v>0</v>
      </c>
      <c r="F18" s="20">
        <f>ROUND(MAX(0,MIN(AcquaResidenti56[[#This Row],[PRO-DIE ANNO 2025]]-AcquaResidenti56[[#This Row],[Mc Fascia 1]],('Foglio tariffe'!$C$3*AcquaResidenti56[[#This Row],[Componenti]]/365*$B$3))),0)</f>
        <v>0</v>
      </c>
      <c r="G18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18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18" s="1">
        <f>ROUND((E18*'Foglio tariffe'!$B$6+F18*'Foglio tariffe'!$C$6+G18*'Foglio tariffe'!$D$6+H18*'Foglio tariffe'!$E$6),2)</f>
        <v>0</v>
      </c>
    </row>
    <row r="19" spans="1:9" x14ac:dyDescent="0.25">
      <c r="A19">
        <f>IF('Ripartizione utenze'!$B$2="Domestico Residente",'Ripartizione utenze'!A41)</f>
        <v>0</v>
      </c>
      <c r="B19">
        <f>IF('Ripartizione utenze'!$B$2="Domestico Residente",'Ripartizione utenze'!B41)</f>
        <v>0</v>
      </c>
      <c r="C19">
        <f>IF('Ripartizione utenze'!$B$2="Domestico Residente",'Ripartizione utenze'!C41)</f>
        <v>0</v>
      </c>
      <c r="D19">
        <f>ROUND(AcquaResidenti56[[#This Row],[Consumo mc]]/'Ripartizione utenze'!$D$9*$B$3,0)</f>
        <v>0</v>
      </c>
      <c r="E19" s="20">
        <f>ROUND(MIN(AcquaResidenti56[[#This Row],[PRO-DIE ANNO 2025]],('Foglio tariffe'!$B$3*AcquaResidenti56[[#This Row],[Componenti]]/365*$B$3)),0)</f>
        <v>0</v>
      </c>
      <c r="F19" s="20">
        <f>ROUND(MAX(0,MIN(AcquaResidenti56[[#This Row],[PRO-DIE ANNO 2025]]-AcquaResidenti56[[#This Row],[Mc Fascia 1]],('Foglio tariffe'!$C$3*AcquaResidenti56[[#This Row],[Componenti]]/365*$B$3))),0)</f>
        <v>0</v>
      </c>
      <c r="G19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19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19" s="1">
        <f>ROUND((E19*'Foglio tariffe'!$B$6+F19*'Foglio tariffe'!$C$6+G19*'Foglio tariffe'!$D$6+H19*'Foglio tariffe'!$E$6),2)</f>
        <v>0</v>
      </c>
    </row>
    <row r="20" spans="1:9" x14ac:dyDescent="0.25">
      <c r="A20">
        <f>IF('Ripartizione utenze'!$B$2="Domestico Residente",'Ripartizione utenze'!A42)</f>
        <v>0</v>
      </c>
      <c r="B20">
        <f>IF('Ripartizione utenze'!$B$2="Domestico Residente",'Ripartizione utenze'!B42)</f>
        <v>0</v>
      </c>
      <c r="C20">
        <f>IF('Ripartizione utenze'!$B$2="Domestico Residente",'Ripartizione utenze'!C42)</f>
        <v>0</v>
      </c>
      <c r="D20">
        <f>ROUND(AcquaResidenti56[[#This Row],[Consumo mc]]/'Ripartizione utenze'!$D$9*$B$3,0)</f>
        <v>0</v>
      </c>
      <c r="E20" s="20">
        <f>ROUND(MIN(AcquaResidenti56[[#This Row],[PRO-DIE ANNO 2025]],('Foglio tariffe'!$B$3*AcquaResidenti56[[#This Row],[Componenti]]/365*$B$3)),0)</f>
        <v>0</v>
      </c>
      <c r="F20" s="20">
        <f>ROUND(MAX(0,MIN(AcquaResidenti56[[#This Row],[PRO-DIE ANNO 2025]]-AcquaResidenti56[[#This Row],[Mc Fascia 1]],('Foglio tariffe'!$C$3*AcquaResidenti56[[#This Row],[Componenti]]/365*$B$3))),0)</f>
        <v>0</v>
      </c>
      <c r="G20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20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20" s="1">
        <f>ROUND((E20*'Foglio tariffe'!$B$6+F20*'Foglio tariffe'!$C$6+G20*'Foglio tariffe'!$D$6+H20*'Foglio tariffe'!$E$6),2)</f>
        <v>0</v>
      </c>
    </row>
    <row r="21" spans="1:9" x14ac:dyDescent="0.25">
      <c r="A21">
        <f>IF('Ripartizione utenze'!$B$2="Domestico Residente",'Ripartizione utenze'!A43)</f>
        <v>0</v>
      </c>
      <c r="B21">
        <f>IF('Ripartizione utenze'!$B$2="Domestico Residente",'Ripartizione utenze'!B43)</f>
        <v>0</v>
      </c>
      <c r="C21">
        <f>IF('Ripartizione utenze'!$B$2="Domestico Residente",'Ripartizione utenze'!C43)</f>
        <v>0</v>
      </c>
      <c r="D21">
        <f>ROUND(AcquaResidenti56[[#This Row],[Consumo mc]]/'Ripartizione utenze'!$D$9*$B$3,0)</f>
        <v>0</v>
      </c>
      <c r="E21" s="20">
        <f>ROUND(MIN(AcquaResidenti56[[#This Row],[PRO-DIE ANNO 2025]],('Foglio tariffe'!$B$3*AcquaResidenti56[[#This Row],[Componenti]]/365*$B$3)),0)</f>
        <v>0</v>
      </c>
      <c r="F21" s="20">
        <f>ROUND(MAX(0,MIN(AcquaResidenti56[[#This Row],[PRO-DIE ANNO 2025]]-AcquaResidenti56[[#This Row],[Mc Fascia 1]],('Foglio tariffe'!$C$3*AcquaResidenti56[[#This Row],[Componenti]]/365*$B$3))),0)</f>
        <v>0</v>
      </c>
      <c r="G21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21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21" s="1">
        <f>ROUND((E21*'Foglio tariffe'!$B$6+F21*'Foglio tariffe'!$C$6+G21*'Foglio tariffe'!$D$6+H21*'Foglio tariffe'!$E$6),2)</f>
        <v>0</v>
      </c>
    </row>
    <row r="22" spans="1:9" x14ac:dyDescent="0.25">
      <c r="A22">
        <f>IF('Ripartizione utenze'!$B$2="Domestico Residente",'Ripartizione utenze'!A44)</f>
        <v>0</v>
      </c>
      <c r="B22">
        <f>IF('Ripartizione utenze'!$B$2="Domestico Residente",'Ripartizione utenze'!B44)</f>
        <v>0</v>
      </c>
      <c r="C22">
        <f>IF('Ripartizione utenze'!$B$2="Domestico Residente",'Ripartizione utenze'!C44)</f>
        <v>0</v>
      </c>
      <c r="D22">
        <f>ROUND(AcquaResidenti56[[#This Row],[Consumo mc]]/'Ripartizione utenze'!$D$9*$B$3,0)</f>
        <v>0</v>
      </c>
      <c r="E22" s="20">
        <f>ROUND(MIN(AcquaResidenti56[[#This Row],[PRO-DIE ANNO 2025]],('Foglio tariffe'!$B$3*AcquaResidenti56[[#This Row],[Componenti]]/365*$B$3)),0)</f>
        <v>0</v>
      </c>
      <c r="F22" s="20">
        <f>ROUND(MAX(0,MIN(AcquaResidenti56[[#This Row],[PRO-DIE ANNO 2025]]-AcquaResidenti56[[#This Row],[Mc Fascia 1]],('Foglio tariffe'!$C$3*AcquaResidenti56[[#This Row],[Componenti]]/365*$B$3))),0)</f>
        <v>0</v>
      </c>
      <c r="G22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22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22" s="1">
        <f>ROUND((E22*'Foglio tariffe'!$B$6+F22*'Foglio tariffe'!$C$6+G22*'Foglio tariffe'!$D$6+H22*'Foglio tariffe'!$E$6),2)</f>
        <v>0</v>
      </c>
    </row>
    <row r="23" spans="1:9" x14ac:dyDescent="0.25">
      <c r="A23">
        <f>IF('Ripartizione utenze'!$B$2="Domestico Residente",'Ripartizione utenze'!A45)</f>
        <v>0</v>
      </c>
      <c r="B23">
        <f>IF('Ripartizione utenze'!$B$2="Domestico Residente",'Ripartizione utenze'!B45)</f>
        <v>0</v>
      </c>
      <c r="C23">
        <f>IF('Ripartizione utenze'!$B$2="Domestico Residente",'Ripartizione utenze'!C45)</f>
        <v>0</v>
      </c>
      <c r="D23">
        <f>ROUND(AcquaResidenti56[[#This Row],[Consumo mc]]/'Ripartizione utenze'!$D$9*$B$3,0)</f>
        <v>0</v>
      </c>
      <c r="E23" s="20">
        <f>ROUND(MIN(AcquaResidenti56[[#This Row],[PRO-DIE ANNO 2025]],('Foglio tariffe'!$B$3*AcquaResidenti56[[#This Row],[Componenti]]/365*$B$3)),0)</f>
        <v>0</v>
      </c>
      <c r="F23" s="20">
        <f>ROUND(MAX(0,MIN(AcquaResidenti56[[#This Row],[PRO-DIE ANNO 2025]]-AcquaResidenti56[[#This Row],[Mc Fascia 1]],('Foglio tariffe'!$C$3*AcquaResidenti56[[#This Row],[Componenti]]/365*$B$3))),0)</f>
        <v>0</v>
      </c>
      <c r="G23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23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23" s="1">
        <f>ROUND((E23*'Foglio tariffe'!$B$6+F23*'Foglio tariffe'!$C$6+G23*'Foglio tariffe'!$D$6+H23*'Foglio tariffe'!$E$6),2)</f>
        <v>0</v>
      </c>
    </row>
    <row r="24" spans="1:9" x14ac:dyDescent="0.25">
      <c r="A24">
        <f>IF('Ripartizione utenze'!$B$2="Domestico Residente",'Ripartizione utenze'!A46)</f>
        <v>0</v>
      </c>
      <c r="B24">
        <f>IF('Ripartizione utenze'!$B$2="Domestico Residente",'Ripartizione utenze'!B46)</f>
        <v>0</v>
      </c>
      <c r="C24">
        <f>IF('Ripartizione utenze'!$B$2="Domestico Residente",'Ripartizione utenze'!C46)</f>
        <v>0</v>
      </c>
      <c r="D24">
        <f>ROUND(AcquaResidenti56[[#This Row],[Consumo mc]]/'Ripartizione utenze'!$D$9*$B$3,0)</f>
        <v>0</v>
      </c>
      <c r="E24" s="20">
        <f>ROUND(MIN(AcquaResidenti56[[#This Row],[PRO-DIE ANNO 2025]],('Foglio tariffe'!$B$3*AcquaResidenti56[[#This Row],[Componenti]]/365*$B$3)),0)</f>
        <v>0</v>
      </c>
      <c r="F24" s="20">
        <f>ROUND(MAX(0,MIN(AcquaResidenti56[[#This Row],[PRO-DIE ANNO 2025]]-AcquaResidenti56[[#This Row],[Mc Fascia 1]],('Foglio tariffe'!$C$3*AcquaResidenti56[[#This Row],[Componenti]]/365*$B$3))),0)</f>
        <v>0</v>
      </c>
      <c r="G24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24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24" s="1">
        <f>ROUND((E24*'Foglio tariffe'!$B$6+F24*'Foglio tariffe'!$C$6+G24*'Foglio tariffe'!$D$6+H24*'Foglio tariffe'!$E$6),2)</f>
        <v>0</v>
      </c>
    </row>
    <row r="25" spans="1:9" x14ac:dyDescent="0.25">
      <c r="A25">
        <f>IF('Ripartizione utenze'!$B$2="Domestico Residente",'Ripartizione utenze'!A47)</f>
        <v>0</v>
      </c>
      <c r="B25">
        <f>IF('Ripartizione utenze'!$B$2="Domestico Residente",'Ripartizione utenze'!B47)</f>
        <v>0</v>
      </c>
      <c r="C25">
        <f>IF('Ripartizione utenze'!$B$2="Domestico Residente",'Ripartizione utenze'!C47)</f>
        <v>0</v>
      </c>
      <c r="D25">
        <f>ROUND(AcquaResidenti56[[#This Row],[Consumo mc]]/'Ripartizione utenze'!$D$9*$B$3,0)</f>
        <v>0</v>
      </c>
      <c r="E25" s="20">
        <f>ROUND(MIN(AcquaResidenti56[[#This Row],[PRO-DIE ANNO 2025]],('Foglio tariffe'!$B$3*AcquaResidenti56[[#This Row],[Componenti]]/365*$B$3)),0)</f>
        <v>0</v>
      </c>
      <c r="F25" s="20">
        <f>ROUND(MAX(0,MIN(AcquaResidenti56[[#This Row],[PRO-DIE ANNO 2025]]-AcquaResidenti56[[#This Row],[Mc Fascia 1]],('Foglio tariffe'!$C$3*AcquaResidenti56[[#This Row],[Componenti]]/365*$B$3))),0)</f>
        <v>0</v>
      </c>
      <c r="G25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25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25" s="1">
        <f>ROUND((E25*'Foglio tariffe'!$B$6+F25*'Foglio tariffe'!$C$6+G25*'Foglio tariffe'!$D$6+H25*'Foglio tariffe'!$E$6),2)</f>
        <v>0</v>
      </c>
    </row>
    <row r="26" spans="1:9" x14ac:dyDescent="0.25">
      <c r="A26">
        <f>IF('Ripartizione utenze'!$B$2="Domestico Residente",'Ripartizione utenze'!A48)</f>
        <v>0</v>
      </c>
      <c r="B26">
        <f>IF('Ripartizione utenze'!$B$2="Domestico Residente",'Ripartizione utenze'!B48)</f>
        <v>0</v>
      </c>
      <c r="C26">
        <f>IF('Ripartizione utenze'!$B$2="Domestico Residente",'Ripartizione utenze'!C48)</f>
        <v>0</v>
      </c>
      <c r="D26">
        <f>ROUND(AcquaResidenti56[[#This Row],[Consumo mc]]/'Ripartizione utenze'!$D$9*$B$3,0)</f>
        <v>0</v>
      </c>
      <c r="E26" s="20">
        <f>ROUND(MIN(AcquaResidenti56[[#This Row],[PRO-DIE ANNO 2025]],('Foglio tariffe'!$B$3*AcquaResidenti56[[#This Row],[Componenti]]/365*$B$3)),0)</f>
        <v>0</v>
      </c>
      <c r="F26" s="20">
        <f>ROUND(MAX(0,MIN(AcquaResidenti56[[#This Row],[PRO-DIE ANNO 2025]]-AcquaResidenti56[[#This Row],[Mc Fascia 1]],('Foglio tariffe'!$C$3*AcquaResidenti56[[#This Row],[Componenti]]/365*$B$3))),0)</f>
        <v>0</v>
      </c>
      <c r="G26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26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26" s="1">
        <f>ROUND((E26*'Foglio tariffe'!$B$6+F26*'Foglio tariffe'!$C$6+G26*'Foglio tariffe'!$D$6+H26*'Foglio tariffe'!$E$6),2)</f>
        <v>0</v>
      </c>
    </row>
    <row r="27" spans="1:9" x14ac:dyDescent="0.25">
      <c r="A27">
        <f>IF('Ripartizione utenze'!$B$2="Domestico Residente",'Ripartizione utenze'!A49)</f>
        <v>0</v>
      </c>
      <c r="B27">
        <f>IF('Ripartizione utenze'!$B$2="Domestico Residente",'Ripartizione utenze'!B49)</f>
        <v>0</v>
      </c>
      <c r="C27">
        <f>IF('Ripartizione utenze'!$B$2="Domestico Residente",'Ripartizione utenze'!C49)</f>
        <v>0</v>
      </c>
      <c r="D27">
        <f>ROUND(AcquaResidenti56[[#This Row],[Consumo mc]]/'Ripartizione utenze'!$D$9*$B$3,0)</f>
        <v>0</v>
      </c>
      <c r="E27" s="20">
        <f>ROUND(MIN(AcquaResidenti56[[#This Row],[PRO-DIE ANNO 2025]],('Foglio tariffe'!$B$3*AcquaResidenti56[[#This Row],[Componenti]]/365*$B$3)),0)</f>
        <v>0</v>
      </c>
      <c r="F27" s="20">
        <f>ROUND(MAX(0,MIN(AcquaResidenti56[[#This Row],[PRO-DIE ANNO 2025]]-AcquaResidenti56[[#This Row],[Mc Fascia 1]],('Foglio tariffe'!$C$3*AcquaResidenti56[[#This Row],[Componenti]]/365*$B$3))),0)</f>
        <v>0</v>
      </c>
      <c r="G27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27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27" s="1">
        <f>ROUND((E27*'Foglio tariffe'!$B$6+F27*'Foglio tariffe'!$C$6+G27*'Foglio tariffe'!$D$6+H27*'Foglio tariffe'!$E$6),2)</f>
        <v>0</v>
      </c>
    </row>
    <row r="28" spans="1:9" x14ac:dyDescent="0.25">
      <c r="A28">
        <f>IF('Ripartizione utenze'!$B$2="Domestico Residente",'Ripartizione utenze'!A50)</f>
        <v>0</v>
      </c>
      <c r="B28">
        <f>IF('Ripartizione utenze'!$B$2="Domestico Residente",'Ripartizione utenze'!B50)</f>
        <v>0</v>
      </c>
      <c r="C28">
        <f>IF('Ripartizione utenze'!$B$2="Domestico Residente",'Ripartizione utenze'!C50)</f>
        <v>0</v>
      </c>
      <c r="D28">
        <f>ROUND(AcquaResidenti56[[#This Row],[Consumo mc]]/'Ripartizione utenze'!$D$9*$B$3,0)</f>
        <v>0</v>
      </c>
      <c r="E28" s="20">
        <f>ROUND(MIN(AcquaResidenti56[[#This Row],[PRO-DIE ANNO 2025]],('Foglio tariffe'!$B$3*AcquaResidenti56[[#This Row],[Componenti]]/365*$B$3)),0)</f>
        <v>0</v>
      </c>
      <c r="F28" s="20">
        <f>ROUND(MAX(0,MIN(AcquaResidenti56[[#This Row],[PRO-DIE ANNO 2025]]-AcquaResidenti56[[#This Row],[Mc Fascia 1]],('Foglio tariffe'!$C$3*AcquaResidenti56[[#This Row],[Componenti]]/365*$B$3))),0)</f>
        <v>0</v>
      </c>
      <c r="G28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28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28" s="1">
        <f>ROUND((E28*'Foglio tariffe'!$B$6+F28*'Foglio tariffe'!$C$6+G28*'Foglio tariffe'!$D$6+H28*'Foglio tariffe'!$E$6),2)</f>
        <v>0</v>
      </c>
    </row>
    <row r="29" spans="1:9" x14ac:dyDescent="0.25">
      <c r="A29">
        <f>IF('Ripartizione utenze'!$B$2="Domestico Residente",'Ripartizione utenze'!A51)</f>
        <v>0</v>
      </c>
      <c r="B29">
        <f>IF('Ripartizione utenze'!$B$2="Domestico Residente",'Ripartizione utenze'!B51)</f>
        <v>0</v>
      </c>
      <c r="C29">
        <f>IF('Ripartizione utenze'!$B$2="Domestico Residente",'Ripartizione utenze'!C51)</f>
        <v>0</v>
      </c>
      <c r="D29">
        <f>ROUND(AcquaResidenti56[[#This Row],[Consumo mc]]/'Ripartizione utenze'!$D$9*$B$3,0)</f>
        <v>0</v>
      </c>
      <c r="E29" s="20">
        <f>ROUND(MIN(AcquaResidenti56[[#This Row],[PRO-DIE ANNO 2025]],('Foglio tariffe'!$B$3*AcquaResidenti56[[#This Row],[Componenti]]/365*$B$3)),0)</f>
        <v>0</v>
      </c>
      <c r="F29" s="20">
        <f>ROUND(MAX(0,MIN(AcquaResidenti56[[#This Row],[PRO-DIE ANNO 2025]]-AcquaResidenti56[[#This Row],[Mc Fascia 1]],('Foglio tariffe'!$C$3*AcquaResidenti56[[#This Row],[Componenti]]/365*$B$3))),0)</f>
        <v>0</v>
      </c>
      <c r="G29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29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29" s="1">
        <f>ROUND((E29*'Foglio tariffe'!$B$6+F29*'Foglio tariffe'!$C$6+G29*'Foglio tariffe'!$D$6+H29*'Foglio tariffe'!$E$6),2)</f>
        <v>0</v>
      </c>
    </row>
    <row r="30" spans="1:9" x14ac:dyDescent="0.25">
      <c r="A30">
        <f>IF('Ripartizione utenze'!$B$2="Domestico Residente",'Ripartizione utenze'!A52)</f>
        <v>0</v>
      </c>
      <c r="B30">
        <f>IF('Ripartizione utenze'!$B$2="Domestico Residente",'Ripartizione utenze'!B52)</f>
        <v>0</v>
      </c>
      <c r="C30">
        <f>IF('Ripartizione utenze'!$B$2="Domestico Residente",'Ripartizione utenze'!C52)</f>
        <v>0</v>
      </c>
      <c r="D30">
        <f>ROUND(AcquaResidenti56[[#This Row],[Consumo mc]]/'Ripartizione utenze'!$D$9*$B$3,0)</f>
        <v>0</v>
      </c>
      <c r="E30" s="20">
        <f>ROUND(MIN(AcquaResidenti56[[#This Row],[PRO-DIE ANNO 2025]],('Foglio tariffe'!$B$3*AcquaResidenti56[[#This Row],[Componenti]]/365*$B$3)),0)</f>
        <v>0</v>
      </c>
      <c r="F30" s="20">
        <f>ROUND(MAX(0,MIN(AcquaResidenti56[[#This Row],[PRO-DIE ANNO 2025]]-AcquaResidenti56[[#This Row],[Mc Fascia 1]],('Foglio tariffe'!$C$3*AcquaResidenti56[[#This Row],[Componenti]]/365*$B$3))),0)</f>
        <v>0</v>
      </c>
      <c r="G30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30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30" s="1">
        <f>ROUND((E30*'Foglio tariffe'!$B$6+F30*'Foglio tariffe'!$C$6+G30*'Foglio tariffe'!$D$6+H30*'Foglio tariffe'!$E$6),2)</f>
        <v>0</v>
      </c>
    </row>
    <row r="31" spans="1:9" x14ac:dyDescent="0.25">
      <c r="A31">
        <f>IF('Ripartizione utenze'!$B$2="Domestico Residente",'Ripartizione utenze'!A53)</f>
        <v>0</v>
      </c>
      <c r="B31">
        <f>IF('Ripartizione utenze'!$B$2="Domestico Residente",'Ripartizione utenze'!B53)</f>
        <v>0</v>
      </c>
      <c r="C31">
        <f>IF('Ripartizione utenze'!$B$2="Domestico Residente",'Ripartizione utenze'!C53)</f>
        <v>0</v>
      </c>
      <c r="D31">
        <f>ROUND(AcquaResidenti56[[#This Row],[Consumo mc]]/'Ripartizione utenze'!$D$9*$B$3,0)</f>
        <v>0</v>
      </c>
      <c r="E31" s="20">
        <f>ROUND(MIN(AcquaResidenti56[[#This Row],[PRO-DIE ANNO 2025]],('Foglio tariffe'!$B$3*AcquaResidenti56[[#This Row],[Componenti]]/365*$B$3)),0)</f>
        <v>0</v>
      </c>
      <c r="F31" s="20">
        <f>ROUND(MAX(0,MIN(AcquaResidenti56[[#This Row],[PRO-DIE ANNO 2025]]-AcquaResidenti56[[#This Row],[Mc Fascia 1]],('Foglio tariffe'!$C$3*AcquaResidenti56[[#This Row],[Componenti]]/365*$B$3))),0)</f>
        <v>0</v>
      </c>
      <c r="G31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31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31" s="1">
        <f>ROUND((E31*'Foglio tariffe'!$B$6+F31*'Foglio tariffe'!$C$6+G31*'Foglio tariffe'!$D$6+H31*'Foglio tariffe'!$E$6),2)</f>
        <v>0</v>
      </c>
    </row>
    <row r="32" spans="1:9" x14ac:dyDescent="0.25">
      <c r="A32">
        <f>IF('Ripartizione utenze'!$B$2="Domestico Residente",'Ripartizione utenze'!A54)</f>
        <v>0</v>
      </c>
      <c r="B32">
        <f>IF('Ripartizione utenze'!$B$2="Domestico Residente",'Ripartizione utenze'!B54)</f>
        <v>0</v>
      </c>
      <c r="C32">
        <f>IF('Ripartizione utenze'!$B$2="Domestico Residente",'Ripartizione utenze'!C54)</f>
        <v>0</v>
      </c>
      <c r="D32">
        <f>ROUND(AcquaResidenti56[[#This Row],[Consumo mc]]/'Ripartizione utenze'!$D$9*$B$3,0)</f>
        <v>0</v>
      </c>
      <c r="E32" s="20">
        <f>ROUND(MIN(AcquaResidenti56[[#This Row],[PRO-DIE ANNO 2025]],('Foglio tariffe'!$B$3*AcquaResidenti56[[#This Row],[Componenti]]/365*$B$3)),0)</f>
        <v>0</v>
      </c>
      <c r="F32" s="20">
        <f>ROUND(MAX(0,MIN(AcquaResidenti56[[#This Row],[PRO-DIE ANNO 2025]]-AcquaResidenti56[[#This Row],[Mc Fascia 1]],('Foglio tariffe'!$C$3*AcquaResidenti56[[#This Row],[Componenti]]/365*$B$3))),0)</f>
        <v>0</v>
      </c>
      <c r="G32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32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32" s="1">
        <f>ROUND((E32*'Foglio tariffe'!$B$6+F32*'Foglio tariffe'!$C$6+G32*'Foglio tariffe'!$D$6+H32*'Foglio tariffe'!$E$6),2)</f>
        <v>0</v>
      </c>
    </row>
    <row r="33" spans="1:9" x14ac:dyDescent="0.25">
      <c r="A33">
        <f>IF('Ripartizione utenze'!$B$2="Domestico Residente",'Ripartizione utenze'!A55)</f>
        <v>0</v>
      </c>
      <c r="B33">
        <f>IF('Ripartizione utenze'!$B$2="Domestico Residente",'Ripartizione utenze'!B55)</f>
        <v>0</v>
      </c>
      <c r="C33">
        <f>IF('Ripartizione utenze'!$B$2="Domestico Residente",'Ripartizione utenze'!C55)</f>
        <v>0</v>
      </c>
      <c r="D33">
        <f>ROUND(AcquaResidenti56[[#This Row],[Consumo mc]]/'Ripartizione utenze'!$D$9*$B$3,0)</f>
        <v>0</v>
      </c>
      <c r="E33" s="20">
        <f>ROUND(MIN(AcquaResidenti56[[#This Row],[PRO-DIE ANNO 2025]],('Foglio tariffe'!$B$3*AcquaResidenti56[[#This Row],[Componenti]]/365*$B$3)),0)</f>
        <v>0</v>
      </c>
      <c r="F33" s="20">
        <f>ROUND(MAX(0,MIN(AcquaResidenti56[[#This Row],[PRO-DIE ANNO 2025]]-AcquaResidenti56[[#This Row],[Mc Fascia 1]],('Foglio tariffe'!$C$3*AcquaResidenti56[[#This Row],[Componenti]]/365*$B$3))),0)</f>
        <v>0</v>
      </c>
      <c r="G33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33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33" s="1">
        <f>ROUND((E33*'Foglio tariffe'!$B$6+F33*'Foglio tariffe'!$C$6+G33*'Foglio tariffe'!$D$6+H33*'Foglio tariffe'!$E$6),2)</f>
        <v>0</v>
      </c>
    </row>
    <row r="34" spans="1:9" x14ac:dyDescent="0.25">
      <c r="A34">
        <f>IF('Ripartizione utenze'!$B$2="Domestico Residente",'Ripartizione utenze'!A56)</f>
        <v>0</v>
      </c>
      <c r="B34">
        <f>IF('Ripartizione utenze'!$B$2="Domestico Residente",'Ripartizione utenze'!B56)</f>
        <v>0</v>
      </c>
      <c r="C34">
        <f>IF('Ripartizione utenze'!$B$2="Domestico Residente",'Ripartizione utenze'!C56)</f>
        <v>0</v>
      </c>
      <c r="D34">
        <f>ROUND(AcquaResidenti56[[#This Row],[Consumo mc]]/'Ripartizione utenze'!$D$9*$B$3,0)</f>
        <v>0</v>
      </c>
      <c r="E34" s="20">
        <f>ROUND(MIN(AcquaResidenti56[[#This Row],[PRO-DIE ANNO 2025]],('Foglio tariffe'!$B$3*AcquaResidenti56[[#This Row],[Componenti]]/365*$B$3)),0)</f>
        <v>0</v>
      </c>
      <c r="F34" s="20">
        <f>ROUND(MAX(0,MIN(AcquaResidenti56[[#This Row],[PRO-DIE ANNO 2025]]-AcquaResidenti56[[#This Row],[Mc Fascia 1]],('Foglio tariffe'!$C$3*AcquaResidenti56[[#This Row],[Componenti]]/365*$B$3))),0)</f>
        <v>0</v>
      </c>
      <c r="G34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34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34" s="1">
        <f>ROUND((E34*'Foglio tariffe'!$B$6+F34*'Foglio tariffe'!$C$6+G34*'Foglio tariffe'!$D$6+H34*'Foglio tariffe'!$E$6),2)</f>
        <v>0</v>
      </c>
    </row>
    <row r="35" spans="1:9" x14ac:dyDescent="0.25">
      <c r="A35">
        <f>IF('Ripartizione utenze'!$B$2="Domestico Residente",'Ripartizione utenze'!A57)</f>
        <v>0</v>
      </c>
      <c r="B35">
        <f>IF('Ripartizione utenze'!$B$2="Domestico Residente",'Ripartizione utenze'!B57)</f>
        <v>0</v>
      </c>
      <c r="C35">
        <f>IF('Ripartizione utenze'!$B$2="Domestico Residente",'Ripartizione utenze'!C57)</f>
        <v>0</v>
      </c>
      <c r="D35">
        <f>ROUND(AcquaResidenti56[[#This Row],[Consumo mc]]/'Ripartizione utenze'!$D$9*$B$3,0)</f>
        <v>0</v>
      </c>
      <c r="E35" s="20">
        <f>ROUND(MIN(AcquaResidenti56[[#This Row],[PRO-DIE ANNO 2025]],('Foglio tariffe'!$B$3*AcquaResidenti56[[#This Row],[Componenti]]/365*$B$3)),0)</f>
        <v>0</v>
      </c>
      <c r="F35" s="20">
        <f>ROUND(MAX(0,MIN(AcquaResidenti56[[#This Row],[PRO-DIE ANNO 2025]]-AcquaResidenti56[[#This Row],[Mc Fascia 1]],('Foglio tariffe'!$C$3*AcquaResidenti56[[#This Row],[Componenti]]/365*$B$3))),0)</f>
        <v>0</v>
      </c>
      <c r="G35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35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35" s="1">
        <f>ROUND((E35*'Foglio tariffe'!$B$6+F35*'Foglio tariffe'!$C$6+G35*'Foglio tariffe'!$D$6+H35*'Foglio tariffe'!$E$6),2)</f>
        <v>0</v>
      </c>
    </row>
    <row r="36" spans="1:9" x14ac:dyDescent="0.25">
      <c r="A36">
        <f>IF('Ripartizione utenze'!$B$2="Domestico Residente",'Ripartizione utenze'!A58)</f>
        <v>0</v>
      </c>
      <c r="B36">
        <f>IF('Ripartizione utenze'!$B$2="Domestico Residente",'Ripartizione utenze'!B58)</f>
        <v>0</v>
      </c>
      <c r="C36">
        <f>IF('Ripartizione utenze'!$B$2="Domestico Residente",'Ripartizione utenze'!C58)</f>
        <v>0</v>
      </c>
      <c r="D36">
        <f>ROUND(AcquaResidenti56[[#This Row],[Consumo mc]]/'Ripartizione utenze'!$D$9*$B$3,0)</f>
        <v>0</v>
      </c>
      <c r="E36" s="20">
        <f>ROUND(MIN(AcquaResidenti56[[#This Row],[PRO-DIE ANNO 2025]],('Foglio tariffe'!$B$3*AcquaResidenti56[[#This Row],[Componenti]]/365*$B$3)),0)</f>
        <v>0</v>
      </c>
      <c r="F36" s="20">
        <f>ROUND(MAX(0,MIN(AcquaResidenti56[[#This Row],[PRO-DIE ANNO 2025]]-AcquaResidenti56[[#This Row],[Mc Fascia 1]],('Foglio tariffe'!$C$3*AcquaResidenti56[[#This Row],[Componenti]]/365*$B$3))),0)</f>
        <v>0</v>
      </c>
      <c r="G36" s="20">
        <f>ROUND(MAX(0,MIN(AcquaResidenti56[[#This Row],[PRO-DIE ANNO 2025]]-AcquaResidenti56[[#This Row],[Mc Fascia 1]]-AcquaResidenti56[[#This Row],[Mc Fascia 2 ]],('Foglio tariffe'!$D$3*AcquaResidenti56[[#This Row],[Componenti]]/365*$B$3))),0)</f>
        <v>0</v>
      </c>
      <c r="H36" s="20">
        <f>ROUND(MAX(0,MIN(AcquaResidenti56[[#This Row],[PRO-DIE ANNO 2025]]-AcquaResidenti56[[#This Row],[Mc Fascia 1]]-AcquaResidenti56[[#This Row],[Mc Fascia 2 ]]-AcquaResidenti56[[#This Row],[Mc Fascia 3]],('Foglio tariffe'!$E$3*AcquaResidenti56[[#This Row],[Componenti]]/365*$B$3))),0)</f>
        <v>0</v>
      </c>
      <c r="I36" s="1">
        <f>ROUND((E36*'Foglio tariffe'!$B$6+F36*'Foglio tariffe'!$C$6+G36*'Foglio tariffe'!$D$6+H36*'Foglio tariffe'!$E$6),2)</f>
        <v>0</v>
      </c>
    </row>
  </sheetData>
  <sheetProtection algorithmName="SHA-512" hashValue="QBEc9lR5kho/ByfzxJRQ2kQZ0RCmhlZd95BJHUDoXIjLi+UjfrfS7QUt31+acau9NOFXQ1+P53LmgTDMFlEQBg==" saltValue="dfilPeZEXLTbNZxLjk6dGw==" spinCount="100000" sheet="1" objects="1" scenarios="1" selectLockedCells="1" selectUnlockedCells="1"/>
  <mergeCells count="1">
    <mergeCell ref="E5:H5"/>
  </mergeCells>
  <conditionalFormatting sqref="E3">
    <cfRule type="cellIs" dxfId="11" priority="1" operator="equal">
      <formula>TRUE</formula>
    </cfRule>
  </conditionalFormatting>
  <pageMargins left="0.75" right="0.75" top="1" bottom="1" header="0.5" footer="0.5"/>
  <pageSetup paperSize="9" scale="80" fitToHeight="0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1A5D0-0B85-416C-8C88-9B8107FC66F3}">
  <sheetPr codeName="Foglio9">
    <tabColor theme="7" tint="-0.249977111117893"/>
  </sheetPr>
  <dimension ref="A2:I36"/>
  <sheetViews>
    <sheetView workbookViewId="0">
      <selection activeCell="H42" sqref="H42"/>
    </sheetView>
  </sheetViews>
  <sheetFormatPr defaultRowHeight="15" x14ac:dyDescent="0.25"/>
  <cols>
    <col min="1" max="1" width="24.7109375" bestFit="1" customWidth="1"/>
    <col min="2" max="2" width="14.7109375" customWidth="1"/>
    <col min="3" max="3" width="15.5703125" customWidth="1"/>
    <col min="4" max="4" width="20.42578125" bestFit="1" customWidth="1"/>
    <col min="5" max="5" width="23.140625" customWidth="1"/>
    <col min="6" max="6" width="22" customWidth="1"/>
    <col min="7" max="7" width="21.5703125" customWidth="1"/>
    <col min="8" max="8" width="21.42578125" customWidth="1"/>
    <col min="9" max="9" width="22" customWidth="1"/>
    <col min="10" max="10" width="15.140625" bestFit="1" customWidth="1"/>
    <col min="11" max="11" width="14.85546875" customWidth="1"/>
  </cols>
  <sheetData>
    <row r="2" spans="1:9" x14ac:dyDescent="0.25">
      <c r="A2" s="35" t="s">
        <v>46</v>
      </c>
      <c r="B2" s="35" t="s">
        <v>47</v>
      </c>
      <c r="C2" s="27" t="s">
        <v>55</v>
      </c>
      <c r="D2" s="37" t="s">
        <v>56</v>
      </c>
    </row>
    <row r="3" spans="1:9" x14ac:dyDescent="0.25">
      <c r="A3" s="28">
        <v>2026</v>
      </c>
      <c r="B3" s="28">
        <f>IFERROR(VLOOKUP(A3,'Ripartizione utenze'!A12:B19,2,FALSE),0)</f>
        <v>0</v>
      </c>
      <c r="C3" s="36" t="str">
        <f>IFERROR(VLOOKUP(B3,'Ripartizione utenze'!B12:C19,2,FALSE),"")</f>
        <v/>
      </c>
      <c r="D3">
        <f>SUM(D7:D58)</f>
        <v>0</v>
      </c>
      <c r="E3" t="e">
        <f>ROUND(C3,0)=ROUND(D3,0)</f>
        <v>#VALUE!</v>
      </c>
    </row>
    <row r="4" spans="1:9" x14ac:dyDescent="0.25">
      <c r="A4" s="9"/>
      <c r="B4" s="2"/>
      <c r="G4" s="1"/>
    </row>
    <row r="5" spans="1:9" x14ac:dyDescent="0.25">
      <c r="E5" s="79" t="s">
        <v>59</v>
      </c>
      <c r="F5" s="79"/>
      <c r="G5" s="79"/>
      <c r="H5" s="79"/>
    </row>
    <row r="6" spans="1:9" s="6" customFormat="1" x14ac:dyDescent="0.25">
      <c r="A6" s="28" t="s">
        <v>27</v>
      </c>
      <c r="B6" s="28" t="s">
        <v>28</v>
      </c>
      <c r="C6" s="28" t="s">
        <v>8</v>
      </c>
      <c r="D6" s="28" t="s">
        <v>51</v>
      </c>
      <c r="E6" s="30" t="s">
        <v>29</v>
      </c>
      <c r="F6" s="30" t="s">
        <v>48</v>
      </c>
      <c r="G6" s="30" t="s">
        <v>30</v>
      </c>
      <c r="H6" s="30" t="s">
        <v>49</v>
      </c>
      <c r="I6" s="28" t="s">
        <v>31</v>
      </c>
    </row>
    <row r="7" spans="1:9" x14ac:dyDescent="0.25">
      <c r="A7">
        <f>IF('Ripartizione utenze'!$B$2="Domestico Residente",'Ripartizione utenze'!A29)</f>
        <v>0</v>
      </c>
      <c r="B7">
        <f>IF('Ripartizione utenze'!$B$2="Domestico Residente",'Ripartizione utenze'!B29)</f>
        <v>0</v>
      </c>
      <c r="C7">
        <f>IF('Ripartizione utenze'!$B$2="Domestico Residente",'Ripartizione utenze'!C29)</f>
        <v>0</v>
      </c>
      <c r="D7">
        <f>IFERROR(ROUND(AcquaResidenti567[[#This Row],[Consumo mc]]/'Ripartizione utenze'!$D$9*$B$3,0),"")</f>
        <v>0</v>
      </c>
      <c r="E7" s="20">
        <f>IFERROR(ROUND(MIN(AcquaResidenti567[[#This Row],[PRO-DIE ANNO 2025]],('Foglio tariffe'!$B$3*AcquaResidenti567[[#This Row],[Componenti]]/365*$B$3)),0),"")</f>
        <v>0</v>
      </c>
      <c r="F7" s="20">
        <f>IFERROR(ROUND(MAX(0,MIN(AcquaResidenti567[[#This Row],[PRO-DIE ANNO 2025]]-AcquaResidenti567[[#This Row],[Mc Fascia 1]],('Foglio tariffe'!$C$3*AcquaResidenti567[[#This Row],[Componenti]]/365*$B$3))),0),"")</f>
        <v>0</v>
      </c>
      <c r="G7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7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7" s="1">
        <f>IFERROR(ROUND((E7*'Foglio tariffe'!$B$6+F7*'Foglio tariffe'!$C$6+G7*'Foglio tariffe'!$D$6+H7*'Foglio tariffe'!$E$6),2),"")</f>
        <v>0</v>
      </c>
    </row>
    <row r="8" spans="1:9" x14ac:dyDescent="0.25">
      <c r="A8">
        <f>IF('Ripartizione utenze'!$B$2="Domestico Residente",'Ripartizione utenze'!A30)</f>
        <v>0</v>
      </c>
      <c r="B8">
        <f>IF('Ripartizione utenze'!$B$2="Domestico Residente",'Ripartizione utenze'!B30)</f>
        <v>0</v>
      </c>
      <c r="C8">
        <f>IF('Ripartizione utenze'!$B$2="Domestico Residente",'Ripartizione utenze'!C30)</f>
        <v>0</v>
      </c>
      <c r="D8">
        <f>IFERROR(ROUND(AcquaResidenti567[[#This Row],[Consumo mc]]/'Ripartizione utenze'!$D$9*$B$3,0),"")</f>
        <v>0</v>
      </c>
      <c r="E8" s="20">
        <f>IFERROR(ROUND(MIN(AcquaResidenti567[[#This Row],[PRO-DIE ANNO 2025]],('Foglio tariffe'!$B$3*AcquaResidenti567[[#This Row],[Componenti]]/365*$B$3)),0),"")</f>
        <v>0</v>
      </c>
      <c r="F8" s="20">
        <f>IFERROR(ROUND(MAX(0,MIN(AcquaResidenti567[[#This Row],[PRO-DIE ANNO 2025]]-AcquaResidenti567[[#This Row],[Mc Fascia 1]],('Foglio tariffe'!$C$3*AcquaResidenti567[[#This Row],[Componenti]]/365*$B$3))),0),"")</f>
        <v>0</v>
      </c>
      <c r="G8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8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8" s="1">
        <f>IFERROR(ROUND((E8*'Foglio tariffe'!$B$6+F8*'Foglio tariffe'!$C$6+G8*'Foglio tariffe'!$D$6+H8*'Foglio tariffe'!$E$6),2),"")</f>
        <v>0</v>
      </c>
    </row>
    <row r="9" spans="1:9" x14ac:dyDescent="0.25">
      <c r="A9">
        <f>IF('Ripartizione utenze'!$B$2="Domestico Residente",'Ripartizione utenze'!A31)</f>
        <v>0</v>
      </c>
      <c r="B9">
        <f>IF('Ripartizione utenze'!$B$2="Domestico Residente",'Ripartizione utenze'!B31)</f>
        <v>0</v>
      </c>
      <c r="C9">
        <f>IF('Ripartizione utenze'!$B$2="Domestico Residente",'Ripartizione utenze'!C31)</f>
        <v>0</v>
      </c>
      <c r="D9">
        <f>IFERROR(ROUND(AcquaResidenti567[[#This Row],[Consumo mc]]/'Ripartizione utenze'!$D$9*$B$3,0),"")</f>
        <v>0</v>
      </c>
      <c r="E9" s="20">
        <f>IFERROR(ROUND(MIN(AcquaResidenti567[[#This Row],[PRO-DIE ANNO 2025]],('Foglio tariffe'!$B$3*AcquaResidenti567[[#This Row],[Componenti]]/365*$B$3)),0),"")</f>
        <v>0</v>
      </c>
      <c r="F9" s="20">
        <f>IFERROR(ROUND(MAX(0,MIN(AcquaResidenti567[[#This Row],[PRO-DIE ANNO 2025]]-AcquaResidenti567[[#This Row],[Mc Fascia 1]],('Foglio tariffe'!$C$3*AcquaResidenti567[[#This Row],[Componenti]]/365*$B$3))),0),"")</f>
        <v>0</v>
      </c>
      <c r="G9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9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9" s="1">
        <f>IFERROR(ROUND((E9*'Foglio tariffe'!$B$6+F9*'Foglio tariffe'!$C$6+G9*'Foglio tariffe'!$D$6+H9*'Foglio tariffe'!$E$6),2),"")</f>
        <v>0</v>
      </c>
    </row>
    <row r="10" spans="1:9" x14ac:dyDescent="0.25">
      <c r="A10">
        <f>IF('Ripartizione utenze'!$B$2="Domestico Residente",'Ripartizione utenze'!A32)</f>
        <v>0</v>
      </c>
      <c r="B10">
        <f>IF('Ripartizione utenze'!$B$2="Domestico Residente",'Ripartizione utenze'!B32)</f>
        <v>0</v>
      </c>
      <c r="C10">
        <f>IF('Ripartizione utenze'!$B$2="Domestico Residente",'Ripartizione utenze'!C32)</f>
        <v>0</v>
      </c>
      <c r="D10">
        <f>IFERROR(ROUND(AcquaResidenti567[[#This Row],[Consumo mc]]/'Ripartizione utenze'!$D$9*$B$3,0),"")</f>
        <v>0</v>
      </c>
      <c r="E10" s="20">
        <f>IFERROR(ROUND(MIN(AcquaResidenti567[[#This Row],[PRO-DIE ANNO 2025]],('Foglio tariffe'!$B$3*AcquaResidenti567[[#This Row],[Componenti]]/365*$B$3)),0),"")</f>
        <v>0</v>
      </c>
      <c r="F10" s="20">
        <f>IFERROR(ROUND(MAX(0,MIN(AcquaResidenti567[[#This Row],[PRO-DIE ANNO 2025]]-AcquaResidenti567[[#This Row],[Mc Fascia 1]],('Foglio tariffe'!$C$3*AcquaResidenti567[[#This Row],[Componenti]]/365*$B$3))),0),"")</f>
        <v>0</v>
      </c>
      <c r="G10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10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10" s="1">
        <f>IFERROR(ROUND((E10*'Foglio tariffe'!$B$6+F10*'Foglio tariffe'!$C$6+G10*'Foglio tariffe'!$D$6+H10*'Foglio tariffe'!$E$6),2),"")</f>
        <v>0</v>
      </c>
    </row>
    <row r="11" spans="1:9" x14ac:dyDescent="0.25">
      <c r="A11">
        <f>IF('Ripartizione utenze'!$B$2="Domestico Residente",'Ripartizione utenze'!A33)</f>
        <v>0</v>
      </c>
      <c r="B11">
        <f>IF('Ripartizione utenze'!$B$2="Domestico Residente",'Ripartizione utenze'!B33)</f>
        <v>0</v>
      </c>
      <c r="C11">
        <f>IF('Ripartizione utenze'!$B$2="Domestico Residente",'Ripartizione utenze'!C33)</f>
        <v>0</v>
      </c>
      <c r="D11">
        <f>IFERROR(ROUND(AcquaResidenti567[[#This Row],[Consumo mc]]/'Ripartizione utenze'!$D$9*$B$3,0),"")</f>
        <v>0</v>
      </c>
      <c r="E11" s="20">
        <f>IFERROR(ROUND(MIN(AcquaResidenti567[[#This Row],[PRO-DIE ANNO 2025]],('Foglio tariffe'!$B$3*AcquaResidenti567[[#This Row],[Componenti]]/365*$B$3)),0),"")</f>
        <v>0</v>
      </c>
      <c r="F11" s="20">
        <f>IFERROR(ROUND(MAX(0,MIN(AcquaResidenti567[[#This Row],[PRO-DIE ANNO 2025]]-AcquaResidenti567[[#This Row],[Mc Fascia 1]],('Foglio tariffe'!$C$3*AcquaResidenti567[[#This Row],[Componenti]]/365*$B$3))),0),"")</f>
        <v>0</v>
      </c>
      <c r="G11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11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11" s="1">
        <f>IFERROR(ROUND((E11*'Foglio tariffe'!$B$6+F11*'Foglio tariffe'!$C$6+G11*'Foglio tariffe'!$D$6+H11*'Foglio tariffe'!$E$6),2),"")</f>
        <v>0</v>
      </c>
    </row>
    <row r="12" spans="1:9" x14ac:dyDescent="0.25">
      <c r="A12">
        <f>IF('Ripartizione utenze'!$B$2="Domestico Residente",'Ripartizione utenze'!A34)</f>
        <v>0</v>
      </c>
      <c r="B12">
        <f>IF('Ripartizione utenze'!$B$2="Domestico Residente",'Ripartizione utenze'!B34)</f>
        <v>0</v>
      </c>
      <c r="C12">
        <f>IF('Ripartizione utenze'!$B$2="Domestico Residente",'Ripartizione utenze'!C34)</f>
        <v>0</v>
      </c>
      <c r="D12">
        <f>IFERROR(ROUND(AcquaResidenti567[[#This Row],[Consumo mc]]/'Ripartizione utenze'!$D$9*$B$3,0),"")</f>
        <v>0</v>
      </c>
      <c r="E12" s="20">
        <f>IFERROR(ROUND(MIN(AcquaResidenti567[[#This Row],[PRO-DIE ANNO 2025]],('Foglio tariffe'!$B$3*AcquaResidenti567[[#This Row],[Componenti]]/365*$B$3)),0),"")</f>
        <v>0</v>
      </c>
      <c r="F12" s="20">
        <f>IFERROR(ROUND(MAX(0,MIN(AcquaResidenti567[[#This Row],[PRO-DIE ANNO 2025]]-AcquaResidenti567[[#This Row],[Mc Fascia 1]],('Foglio tariffe'!$C$3*AcquaResidenti567[[#This Row],[Componenti]]/365*$B$3))),0),"")</f>
        <v>0</v>
      </c>
      <c r="G12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12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12" s="1">
        <f>IFERROR(ROUND((E12*'Foglio tariffe'!$B$6+F12*'Foglio tariffe'!$C$6+G12*'Foglio tariffe'!$D$6+H12*'Foglio tariffe'!$E$6),2),"")</f>
        <v>0</v>
      </c>
    </row>
    <row r="13" spans="1:9" x14ac:dyDescent="0.25">
      <c r="A13">
        <f>IF('Ripartizione utenze'!$B$2="Domestico Residente",'Ripartizione utenze'!A35)</f>
        <v>0</v>
      </c>
      <c r="B13">
        <f>IF('Ripartizione utenze'!$B$2="Domestico Residente",'Ripartizione utenze'!B35)</f>
        <v>0</v>
      </c>
      <c r="C13">
        <f>IF('Ripartizione utenze'!$B$2="Domestico Residente",'Ripartizione utenze'!C35)</f>
        <v>0</v>
      </c>
      <c r="D13">
        <f>IFERROR(ROUND(AcquaResidenti567[[#This Row],[Consumo mc]]/'Ripartizione utenze'!$D$9*$B$3,0),"")</f>
        <v>0</v>
      </c>
      <c r="E13" s="20">
        <f>IFERROR(ROUND(MIN(AcquaResidenti567[[#This Row],[PRO-DIE ANNO 2025]],('Foglio tariffe'!$B$3*AcquaResidenti567[[#This Row],[Componenti]]/365*$B$3)),0),"")</f>
        <v>0</v>
      </c>
      <c r="F13" s="20">
        <f>IFERROR(ROUND(MAX(0,MIN(AcquaResidenti567[[#This Row],[PRO-DIE ANNO 2025]]-AcquaResidenti567[[#This Row],[Mc Fascia 1]],('Foglio tariffe'!$C$3*AcquaResidenti567[[#This Row],[Componenti]]/365*$B$3))),0),"")</f>
        <v>0</v>
      </c>
      <c r="G13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13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13" s="1">
        <f>IFERROR(ROUND((E13*'Foglio tariffe'!$B$6+F13*'Foglio tariffe'!$C$6+G13*'Foglio tariffe'!$D$6+H13*'Foglio tariffe'!$E$6),2),"")</f>
        <v>0</v>
      </c>
    </row>
    <row r="14" spans="1:9" x14ac:dyDescent="0.25">
      <c r="A14">
        <f>IF('Ripartizione utenze'!$B$2="Domestico Residente",'Ripartizione utenze'!A36)</f>
        <v>0</v>
      </c>
      <c r="B14">
        <f>IF('Ripartizione utenze'!$B$2="Domestico Residente",'Ripartizione utenze'!B36)</f>
        <v>0</v>
      </c>
      <c r="C14">
        <f>IF('Ripartizione utenze'!$B$2="Domestico Residente",'Ripartizione utenze'!C36)</f>
        <v>0</v>
      </c>
      <c r="D14">
        <f>IFERROR(ROUND(AcquaResidenti567[[#This Row],[Consumo mc]]/'Ripartizione utenze'!$D$9*$B$3,0),"")</f>
        <v>0</v>
      </c>
      <c r="E14" s="20">
        <f>IFERROR(ROUND(MIN(AcquaResidenti567[[#This Row],[PRO-DIE ANNO 2025]],('Foglio tariffe'!$B$3*AcquaResidenti567[[#This Row],[Componenti]]/365*$B$3)),0),"")</f>
        <v>0</v>
      </c>
      <c r="F14" s="20">
        <f>IFERROR(ROUND(MAX(0,MIN(AcquaResidenti567[[#This Row],[PRO-DIE ANNO 2025]]-AcquaResidenti567[[#This Row],[Mc Fascia 1]],('Foglio tariffe'!$C$3*AcquaResidenti567[[#This Row],[Componenti]]/365*$B$3))),0),"")</f>
        <v>0</v>
      </c>
      <c r="G14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14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14" s="1">
        <f>IFERROR(ROUND((E14*'Foglio tariffe'!$B$6+F14*'Foglio tariffe'!$C$6+G14*'Foglio tariffe'!$D$6+H14*'Foglio tariffe'!$E$6),2),"")</f>
        <v>0</v>
      </c>
    </row>
    <row r="15" spans="1:9" x14ac:dyDescent="0.25">
      <c r="A15">
        <f>IF('Ripartizione utenze'!$B$2="Domestico Residente",'Ripartizione utenze'!A37)</f>
        <v>0</v>
      </c>
      <c r="B15">
        <f>IF('Ripartizione utenze'!$B$2="Domestico Residente",'Ripartizione utenze'!B37)</f>
        <v>0</v>
      </c>
      <c r="C15">
        <f>IF('Ripartizione utenze'!$B$2="Domestico Residente",'Ripartizione utenze'!C37)</f>
        <v>0</v>
      </c>
      <c r="D15">
        <f>IFERROR(ROUND(AcquaResidenti567[[#This Row],[Consumo mc]]/'Ripartizione utenze'!$D$9*$B$3,0),"")</f>
        <v>0</v>
      </c>
      <c r="E15" s="20">
        <f>IFERROR(ROUND(MIN(AcquaResidenti567[[#This Row],[PRO-DIE ANNO 2025]],('Foglio tariffe'!$B$3*AcquaResidenti567[[#This Row],[Componenti]]/365*$B$3)),0),"")</f>
        <v>0</v>
      </c>
      <c r="F15" s="20">
        <f>IFERROR(ROUND(MAX(0,MIN(AcquaResidenti567[[#This Row],[PRO-DIE ANNO 2025]]-AcquaResidenti567[[#This Row],[Mc Fascia 1]],('Foglio tariffe'!$C$3*AcquaResidenti567[[#This Row],[Componenti]]/365*$B$3))),0),"")</f>
        <v>0</v>
      </c>
      <c r="G15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15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15" s="1">
        <f>IFERROR(ROUND((E15*'Foglio tariffe'!$B$6+F15*'Foglio tariffe'!$C$6+G15*'Foglio tariffe'!$D$6+H15*'Foglio tariffe'!$E$6),2),"")</f>
        <v>0</v>
      </c>
    </row>
    <row r="16" spans="1:9" x14ac:dyDescent="0.25">
      <c r="A16">
        <f>IF('Ripartizione utenze'!$B$2="Domestico Residente",'Ripartizione utenze'!A38)</f>
        <v>0</v>
      </c>
      <c r="B16">
        <f>IF('Ripartizione utenze'!$B$2="Domestico Residente",'Ripartizione utenze'!B38)</f>
        <v>0</v>
      </c>
      <c r="C16">
        <f>IF('Ripartizione utenze'!$B$2="Domestico Residente",'Ripartizione utenze'!C38)</f>
        <v>0</v>
      </c>
      <c r="D16">
        <f>IFERROR(ROUND(AcquaResidenti567[[#This Row],[Consumo mc]]/'Ripartizione utenze'!$D$9*$B$3,0),"")</f>
        <v>0</v>
      </c>
      <c r="E16" s="20">
        <f>IFERROR(ROUND(MIN(AcquaResidenti567[[#This Row],[PRO-DIE ANNO 2025]],('Foglio tariffe'!$B$3*AcquaResidenti567[[#This Row],[Componenti]]/365*$B$3)),0),"")</f>
        <v>0</v>
      </c>
      <c r="F16" s="20">
        <f>IFERROR(ROUND(MAX(0,MIN(AcquaResidenti567[[#This Row],[PRO-DIE ANNO 2025]]-AcquaResidenti567[[#This Row],[Mc Fascia 1]],('Foglio tariffe'!$C$3*AcquaResidenti567[[#This Row],[Componenti]]/365*$B$3))),0),"")</f>
        <v>0</v>
      </c>
      <c r="G16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16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16" s="1">
        <f>IFERROR(ROUND((E16*'Foglio tariffe'!$B$6+F16*'Foglio tariffe'!$C$6+G16*'Foglio tariffe'!$D$6+H16*'Foglio tariffe'!$E$6),2),"")</f>
        <v>0</v>
      </c>
    </row>
    <row r="17" spans="1:9" x14ac:dyDescent="0.25">
      <c r="A17">
        <f>IF('Ripartizione utenze'!$B$2="Domestico Residente",'Ripartizione utenze'!A39)</f>
        <v>0</v>
      </c>
      <c r="B17">
        <f>IF('Ripartizione utenze'!$B$2="Domestico Residente",'Ripartizione utenze'!B39)</f>
        <v>0</v>
      </c>
      <c r="C17">
        <f>IF('Ripartizione utenze'!$B$2="Domestico Residente",'Ripartizione utenze'!C39)</f>
        <v>0</v>
      </c>
      <c r="D17">
        <f>IFERROR(ROUND(AcquaResidenti567[[#This Row],[Consumo mc]]/'Ripartizione utenze'!$D$9*$B$3,0),"")</f>
        <v>0</v>
      </c>
      <c r="E17" s="20">
        <f>IFERROR(ROUND(MIN(AcquaResidenti567[[#This Row],[PRO-DIE ANNO 2025]],('Foglio tariffe'!$B$3*AcquaResidenti567[[#This Row],[Componenti]]/365*$B$3)),0),"")</f>
        <v>0</v>
      </c>
      <c r="F17" s="20">
        <f>IFERROR(ROUND(MAX(0,MIN(AcquaResidenti567[[#This Row],[PRO-DIE ANNO 2025]]-AcquaResidenti567[[#This Row],[Mc Fascia 1]],('Foglio tariffe'!$C$3*AcquaResidenti567[[#This Row],[Componenti]]/365*$B$3))),0),"")</f>
        <v>0</v>
      </c>
      <c r="G17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17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17" s="1">
        <f>IFERROR(ROUND((E17*'Foglio tariffe'!$B$6+F17*'Foglio tariffe'!$C$6+G17*'Foglio tariffe'!$D$6+H17*'Foglio tariffe'!$E$6),2),"")</f>
        <v>0</v>
      </c>
    </row>
    <row r="18" spans="1:9" x14ac:dyDescent="0.25">
      <c r="A18">
        <f>IF('Ripartizione utenze'!$B$2="Domestico Residente",'Ripartizione utenze'!A40)</f>
        <v>0</v>
      </c>
      <c r="B18">
        <f>IF('Ripartizione utenze'!$B$2="Domestico Residente",'Ripartizione utenze'!B40)</f>
        <v>0</v>
      </c>
      <c r="C18">
        <f>IF('Ripartizione utenze'!$B$2="Domestico Residente",'Ripartizione utenze'!C40)</f>
        <v>0</v>
      </c>
      <c r="D18">
        <f>IFERROR(ROUND(AcquaResidenti567[[#This Row],[Consumo mc]]/'Ripartizione utenze'!$D$9*$B$3,0),"")</f>
        <v>0</v>
      </c>
      <c r="E18" s="20">
        <f>IFERROR(ROUND(MIN(AcquaResidenti567[[#This Row],[PRO-DIE ANNO 2025]],('Foglio tariffe'!$B$3*AcquaResidenti567[[#This Row],[Componenti]]/365*$B$3)),0),"")</f>
        <v>0</v>
      </c>
      <c r="F18" s="20">
        <f>IFERROR(ROUND(MAX(0,MIN(AcquaResidenti567[[#This Row],[PRO-DIE ANNO 2025]]-AcquaResidenti567[[#This Row],[Mc Fascia 1]],('Foglio tariffe'!$C$3*AcquaResidenti567[[#This Row],[Componenti]]/365*$B$3))),0),"")</f>
        <v>0</v>
      </c>
      <c r="G18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18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18" s="1">
        <f>IFERROR(ROUND((E18*'Foglio tariffe'!$B$6+F18*'Foglio tariffe'!$C$6+G18*'Foglio tariffe'!$D$6+H18*'Foglio tariffe'!$E$6),2),"")</f>
        <v>0</v>
      </c>
    </row>
    <row r="19" spans="1:9" x14ac:dyDescent="0.25">
      <c r="A19">
        <f>IF('Ripartizione utenze'!$B$2="Domestico Residente",'Ripartizione utenze'!A41)</f>
        <v>0</v>
      </c>
      <c r="B19">
        <f>IF('Ripartizione utenze'!$B$2="Domestico Residente",'Ripartizione utenze'!B41)</f>
        <v>0</v>
      </c>
      <c r="C19">
        <f>IF('Ripartizione utenze'!$B$2="Domestico Residente",'Ripartizione utenze'!C41)</f>
        <v>0</v>
      </c>
      <c r="D19">
        <f>IFERROR(ROUND(AcquaResidenti567[[#This Row],[Consumo mc]]/'Ripartizione utenze'!$D$9*$B$3,0),"")</f>
        <v>0</v>
      </c>
      <c r="E19" s="20">
        <f>IFERROR(ROUND(MIN(AcquaResidenti567[[#This Row],[PRO-DIE ANNO 2025]],('Foglio tariffe'!$B$3*AcquaResidenti567[[#This Row],[Componenti]]/365*$B$3)),0),"")</f>
        <v>0</v>
      </c>
      <c r="F19" s="20">
        <f>IFERROR(ROUND(MAX(0,MIN(AcquaResidenti567[[#This Row],[PRO-DIE ANNO 2025]]-AcquaResidenti567[[#This Row],[Mc Fascia 1]],('Foglio tariffe'!$C$3*AcquaResidenti567[[#This Row],[Componenti]]/365*$B$3))),0),"")</f>
        <v>0</v>
      </c>
      <c r="G19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19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19" s="1">
        <f>IFERROR(ROUND((E19*'Foglio tariffe'!$B$6+F19*'Foglio tariffe'!$C$6+G19*'Foglio tariffe'!$D$6+H19*'Foglio tariffe'!$E$6),2),"")</f>
        <v>0</v>
      </c>
    </row>
    <row r="20" spans="1:9" x14ac:dyDescent="0.25">
      <c r="A20">
        <f>IF('Ripartizione utenze'!$B$2="Domestico Residente",'Ripartizione utenze'!A42)</f>
        <v>0</v>
      </c>
      <c r="B20">
        <f>IF('Ripartizione utenze'!$B$2="Domestico Residente",'Ripartizione utenze'!B42)</f>
        <v>0</v>
      </c>
      <c r="C20">
        <f>IF('Ripartizione utenze'!$B$2="Domestico Residente",'Ripartizione utenze'!C42)</f>
        <v>0</v>
      </c>
      <c r="D20">
        <f>IFERROR(ROUND(AcquaResidenti567[[#This Row],[Consumo mc]]/'Ripartizione utenze'!$D$9*$B$3,0),"")</f>
        <v>0</v>
      </c>
      <c r="E20" s="20">
        <f>IFERROR(ROUND(MIN(AcquaResidenti567[[#This Row],[PRO-DIE ANNO 2025]],('Foglio tariffe'!$B$3*AcquaResidenti567[[#This Row],[Componenti]]/365*$B$3)),0),"")</f>
        <v>0</v>
      </c>
      <c r="F20" s="20">
        <f>IFERROR(ROUND(MAX(0,MIN(AcquaResidenti567[[#This Row],[PRO-DIE ANNO 2025]]-AcquaResidenti567[[#This Row],[Mc Fascia 1]],('Foglio tariffe'!$C$3*AcquaResidenti567[[#This Row],[Componenti]]/365*$B$3))),0),"")</f>
        <v>0</v>
      </c>
      <c r="G20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20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20" s="1">
        <f>IFERROR(ROUND((E20*'Foglio tariffe'!$B$6+F20*'Foglio tariffe'!$C$6+G20*'Foglio tariffe'!$D$6+H20*'Foglio tariffe'!$E$6),2),"")</f>
        <v>0</v>
      </c>
    </row>
    <row r="21" spans="1:9" x14ac:dyDescent="0.25">
      <c r="A21">
        <f>IF('Ripartizione utenze'!$B$2="Domestico Residente",'Ripartizione utenze'!A43)</f>
        <v>0</v>
      </c>
      <c r="B21">
        <f>IF('Ripartizione utenze'!$B$2="Domestico Residente",'Ripartizione utenze'!B43)</f>
        <v>0</v>
      </c>
      <c r="C21">
        <f>IF('Ripartizione utenze'!$B$2="Domestico Residente",'Ripartizione utenze'!C43)</f>
        <v>0</v>
      </c>
      <c r="D21">
        <f>IFERROR(ROUND(AcquaResidenti567[[#This Row],[Consumo mc]]/'Ripartizione utenze'!$D$9*$B$3,0),"")</f>
        <v>0</v>
      </c>
      <c r="E21" s="20">
        <f>IFERROR(ROUND(MIN(AcquaResidenti567[[#This Row],[PRO-DIE ANNO 2025]],('Foglio tariffe'!$B$3*AcquaResidenti567[[#This Row],[Componenti]]/365*$B$3)),0),"")</f>
        <v>0</v>
      </c>
      <c r="F21" s="20">
        <f>IFERROR(ROUND(MAX(0,MIN(AcquaResidenti567[[#This Row],[PRO-DIE ANNO 2025]]-AcquaResidenti567[[#This Row],[Mc Fascia 1]],('Foglio tariffe'!$C$3*AcquaResidenti567[[#This Row],[Componenti]]/365*$B$3))),0),"")</f>
        <v>0</v>
      </c>
      <c r="G21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21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21" s="1">
        <f>IFERROR(ROUND((E21*'Foglio tariffe'!$B$6+F21*'Foglio tariffe'!$C$6+G21*'Foglio tariffe'!$D$6+H21*'Foglio tariffe'!$E$6),2),"")</f>
        <v>0</v>
      </c>
    </row>
    <row r="22" spans="1:9" x14ac:dyDescent="0.25">
      <c r="A22">
        <f>IF('Ripartizione utenze'!$B$2="Domestico Residente",'Ripartizione utenze'!A44)</f>
        <v>0</v>
      </c>
      <c r="B22">
        <f>IF('Ripartizione utenze'!$B$2="Domestico Residente",'Ripartizione utenze'!B44)</f>
        <v>0</v>
      </c>
      <c r="C22">
        <f>IF('Ripartizione utenze'!$B$2="Domestico Residente",'Ripartizione utenze'!C44)</f>
        <v>0</v>
      </c>
      <c r="D22">
        <f>IFERROR(ROUND(AcquaResidenti567[[#This Row],[Consumo mc]]/'Ripartizione utenze'!$D$9*$B$3,0),"")</f>
        <v>0</v>
      </c>
      <c r="E22" s="20">
        <f>IFERROR(ROUND(MIN(AcquaResidenti567[[#This Row],[PRO-DIE ANNO 2025]],('Foglio tariffe'!$B$3*AcquaResidenti567[[#This Row],[Componenti]]/365*$B$3)),0),"")</f>
        <v>0</v>
      </c>
      <c r="F22" s="20">
        <f>IFERROR(ROUND(MAX(0,MIN(AcquaResidenti567[[#This Row],[PRO-DIE ANNO 2025]]-AcquaResidenti567[[#This Row],[Mc Fascia 1]],('Foglio tariffe'!$C$3*AcquaResidenti567[[#This Row],[Componenti]]/365*$B$3))),0),"")</f>
        <v>0</v>
      </c>
      <c r="G22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22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22" s="1">
        <f>IFERROR(ROUND((E22*'Foglio tariffe'!$B$6+F22*'Foglio tariffe'!$C$6+G22*'Foglio tariffe'!$D$6+H22*'Foglio tariffe'!$E$6),2),"")</f>
        <v>0</v>
      </c>
    </row>
    <row r="23" spans="1:9" x14ac:dyDescent="0.25">
      <c r="A23">
        <f>IF('Ripartizione utenze'!$B$2="Domestico Residente",'Ripartizione utenze'!A45)</f>
        <v>0</v>
      </c>
      <c r="B23">
        <f>IF('Ripartizione utenze'!$B$2="Domestico Residente",'Ripartizione utenze'!B45)</f>
        <v>0</v>
      </c>
      <c r="C23">
        <f>IF('Ripartizione utenze'!$B$2="Domestico Residente",'Ripartizione utenze'!C45)</f>
        <v>0</v>
      </c>
      <c r="D23">
        <f>IFERROR(ROUND(AcquaResidenti567[[#This Row],[Consumo mc]]/'Ripartizione utenze'!$D$9*$B$3,0),"")</f>
        <v>0</v>
      </c>
      <c r="E23" s="20">
        <f>IFERROR(ROUND(MIN(AcquaResidenti567[[#This Row],[PRO-DIE ANNO 2025]],('Foglio tariffe'!$B$3*AcquaResidenti567[[#This Row],[Componenti]]/365*$B$3)),0),"")</f>
        <v>0</v>
      </c>
      <c r="F23" s="20">
        <f>IFERROR(ROUND(MAX(0,MIN(AcquaResidenti567[[#This Row],[PRO-DIE ANNO 2025]]-AcquaResidenti567[[#This Row],[Mc Fascia 1]],('Foglio tariffe'!$C$3*AcquaResidenti567[[#This Row],[Componenti]]/365*$B$3))),0),"")</f>
        <v>0</v>
      </c>
      <c r="G23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23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23" s="1">
        <f>IFERROR(ROUND((E23*'Foglio tariffe'!$B$6+F23*'Foglio tariffe'!$C$6+G23*'Foglio tariffe'!$D$6+H23*'Foglio tariffe'!$E$6),2),"")</f>
        <v>0</v>
      </c>
    </row>
    <row r="24" spans="1:9" x14ac:dyDescent="0.25">
      <c r="A24">
        <f>IF('Ripartizione utenze'!$B$2="Domestico Residente",'Ripartizione utenze'!A46)</f>
        <v>0</v>
      </c>
      <c r="B24">
        <f>IF('Ripartizione utenze'!$B$2="Domestico Residente",'Ripartizione utenze'!B46)</f>
        <v>0</v>
      </c>
      <c r="C24">
        <f>IF('Ripartizione utenze'!$B$2="Domestico Residente",'Ripartizione utenze'!C46)</f>
        <v>0</v>
      </c>
      <c r="D24">
        <f>IFERROR(ROUND(AcquaResidenti567[[#This Row],[Consumo mc]]/'Ripartizione utenze'!$D$9*$B$3,0),"")</f>
        <v>0</v>
      </c>
      <c r="E24" s="20">
        <f>IFERROR(ROUND(MIN(AcquaResidenti567[[#This Row],[PRO-DIE ANNO 2025]],('Foglio tariffe'!$B$3*AcquaResidenti567[[#This Row],[Componenti]]/365*$B$3)),0),"")</f>
        <v>0</v>
      </c>
      <c r="F24" s="20">
        <f>IFERROR(ROUND(MAX(0,MIN(AcquaResidenti567[[#This Row],[PRO-DIE ANNO 2025]]-AcquaResidenti567[[#This Row],[Mc Fascia 1]],('Foglio tariffe'!$C$3*AcquaResidenti567[[#This Row],[Componenti]]/365*$B$3))),0),"")</f>
        <v>0</v>
      </c>
      <c r="G24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24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24" s="1">
        <f>IFERROR(ROUND((E24*'Foglio tariffe'!$B$6+F24*'Foglio tariffe'!$C$6+G24*'Foglio tariffe'!$D$6+H24*'Foglio tariffe'!$E$6),2),"")</f>
        <v>0</v>
      </c>
    </row>
    <row r="25" spans="1:9" x14ac:dyDescent="0.25">
      <c r="A25">
        <f>IF('Ripartizione utenze'!$B$2="Domestico Residente",'Ripartizione utenze'!A47)</f>
        <v>0</v>
      </c>
      <c r="B25">
        <f>IF('Ripartizione utenze'!$B$2="Domestico Residente",'Ripartizione utenze'!B47)</f>
        <v>0</v>
      </c>
      <c r="C25">
        <f>IF('Ripartizione utenze'!$B$2="Domestico Residente",'Ripartizione utenze'!C47)</f>
        <v>0</v>
      </c>
      <c r="D25">
        <f>IFERROR(ROUND(AcquaResidenti567[[#This Row],[Consumo mc]]/'Ripartizione utenze'!$D$9*$B$3,0),"")</f>
        <v>0</v>
      </c>
      <c r="E25" s="20">
        <f>IFERROR(ROUND(MIN(AcquaResidenti567[[#This Row],[PRO-DIE ANNO 2025]],('Foglio tariffe'!$B$3*AcquaResidenti567[[#This Row],[Componenti]]/365*$B$3)),0),"")</f>
        <v>0</v>
      </c>
      <c r="F25" s="20">
        <f>IFERROR(ROUND(MAX(0,MIN(AcquaResidenti567[[#This Row],[PRO-DIE ANNO 2025]]-AcquaResidenti567[[#This Row],[Mc Fascia 1]],('Foglio tariffe'!$C$3*AcquaResidenti567[[#This Row],[Componenti]]/365*$B$3))),0),"")</f>
        <v>0</v>
      </c>
      <c r="G25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25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25" s="1">
        <f>IFERROR(ROUND((E25*'Foglio tariffe'!$B$6+F25*'Foglio tariffe'!$C$6+G25*'Foglio tariffe'!$D$6+H25*'Foglio tariffe'!$E$6),2),"")</f>
        <v>0</v>
      </c>
    </row>
    <row r="26" spans="1:9" x14ac:dyDescent="0.25">
      <c r="A26">
        <f>IF('Ripartizione utenze'!$B$2="Domestico Residente",'Ripartizione utenze'!A48)</f>
        <v>0</v>
      </c>
      <c r="B26">
        <f>IF('Ripartizione utenze'!$B$2="Domestico Residente",'Ripartizione utenze'!B48)</f>
        <v>0</v>
      </c>
      <c r="C26">
        <f>IF('Ripartizione utenze'!$B$2="Domestico Residente",'Ripartizione utenze'!C48)</f>
        <v>0</v>
      </c>
      <c r="D26">
        <f>IFERROR(ROUND(AcquaResidenti567[[#This Row],[Consumo mc]]/'Ripartizione utenze'!$D$9*$B$3,0),"")</f>
        <v>0</v>
      </c>
      <c r="E26" s="20">
        <f>IFERROR(ROUND(MIN(AcquaResidenti567[[#This Row],[PRO-DIE ANNO 2025]],('Foglio tariffe'!$B$3*AcquaResidenti567[[#This Row],[Componenti]]/365*$B$3)),0),"")</f>
        <v>0</v>
      </c>
      <c r="F26" s="20">
        <f>IFERROR(ROUND(MAX(0,MIN(AcquaResidenti567[[#This Row],[PRO-DIE ANNO 2025]]-AcquaResidenti567[[#This Row],[Mc Fascia 1]],('Foglio tariffe'!$C$3*AcquaResidenti567[[#This Row],[Componenti]]/365*$B$3))),0),"")</f>
        <v>0</v>
      </c>
      <c r="G26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26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26" s="1">
        <f>IFERROR(ROUND((E26*'Foglio tariffe'!$B$6+F26*'Foglio tariffe'!$C$6+G26*'Foglio tariffe'!$D$6+H26*'Foglio tariffe'!$E$6),2),"")</f>
        <v>0</v>
      </c>
    </row>
    <row r="27" spans="1:9" x14ac:dyDescent="0.25">
      <c r="A27">
        <f>IF('Ripartizione utenze'!$B$2="Domestico Residente",'Ripartizione utenze'!A49)</f>
        <v>0</v>
      </c>
      <c r="B27">
        <f>IF('Ripartizione utenze'!$B$2="Domestico Residente",'Ripartizione utenze'!B49)</f>
        <v>0</v>
      </c>
      <c r="C27">
        <f>IF('Ripartizione utenze'!$B$2="Domestico Residente",'Ripartizione utenze'!C49)</f>
        <v>0</v>
      </c>
      <c r="D27">
        <f>IFERROR(ROUND(AcquaResidenti567[[#This Row],[Consumo mc]]/'Ripartizione utenze'!$D$9*$B$3,0),"")</f>
        <v>0</v>
      </c>
      <c r="E27" s="20">
        <f>IFERROR(ROUND(MIN(AcquaResidenti567[[#This Row],[PRO-DIE ANNO 2025]],('Foglio tariffe'!$B$3*AcquaResidenti567[[#This Row],[Componenti]]/365*$B$3)),0),"")</f>
        <v>0</v>
      </c>
      <c r="F27" s="20">
        <f>IFERROR(ROUND(MAX(0,MIN(AcquaResidenti567[[#This Row],[PRO-DIE ANNO 2025]]-AcquaResidenti567[[#This Row],[Mc Fascia 1]],('Foglio tariffe'!$C$3*AcquaResidenti567[[#This Row],[Componenti]]/365*$B$3))),0),"")</f>
        <v>0</v>
      </c>
      <c r="G27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27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27" s="1">
        <f>IFERROR(ROUND((E27*'Foglio tariffe'!$B$6+F27*'Foglio tariffe'!$C$6+G27*'Foglio tariffe'!$D$6+H27*'Foglio tariffe'!$E$6),2),"")</f>
        <v>0</v>
      </c>
    </row>
    <row r="28" spans="1:9" x14ac:dyDescent="0.25">
      <c r="A28">
        <f>IF('Ripartizione utenze'!$B$2="Domestico Residente",'Ripartizione utenze'!A50)</f>
        <v>0</v>
      </c>
      <c r="B28">
        <f>IF('Ripartizione utenze'!$B$2="Domestico Residente",'Ripartizione utenze'!B50)</f>
        <v>0</v>
      </c>
      <c r="C28">
        <f>IF('Ripartizione utenze'!$B$2="Domestico Residente",'Ripartizione utenze'!C50)</f>
        <v>0</v>
      </c>
      <c r="D28">
        <f>IFERROR(ROUND(AcquaResidenti567[[#This Row],[Consumo mc]]/'Ripartizione utenze'!$D$9*$B$3,0),"")</f>
        <v>0</v>
      </c>
      <c r="E28" s="20">
        <f>IFERROR(ROUND(MIN(AcquaResidenti567[[#This Row],[PRO-DIE ANNO 2025]],('Foglio tariffe'!$B$3*AcquaResidenti567[[#This Row],[Componenti]]/365*$B$3)),0),"")</f>
        <v>0</v>
      </c>
      <c r="F28" s="20">
        <f>IFERROR(ROUND(MAX(0,MIN(AcquaResidenti567[[#This Row],[PRO-DIE ANNO 2025]]-AcquaResidenti567[[#This Row],[Mc Fascia 1]],('Foglio tariffe'!$C$3*AcquaResidenti567[[#This Row],[Componenti]]/365*$B$3))),0),"")</f>
        <v>0</v>
      </c>
      <c r="G28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28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28" s="1">
        <f>IFERROR(ROUND((E28*'Foglio tariffe'!$B$6+F28*'Foglio tariffe'!$C$6+G28*'Foglio tariffe'!$D$6+H28*'Foglio tariffe'!$E$6),2),"")</f>
        <v>0</v>
      </c>
    </row>
    <row r="29" spans="1:9" x14ac:dyDescent="0.25">
      <c r="A29">
        <f>IF('Ripartizione utenze'!$B$2="Domestico Residente",'Ripartizione utenze'!A51)</f>
        <v>0</v>
      </c>
      <c r="B29">
        <f>IF('Ripartizione utenze'!$B$2="Domestico Residente",'Ripartizione utenze'!B51)</f>
        <v>0</v>
      </c>
      <c r="C29">
        <f>IF('Ripartizione utenze'!$B$2="Domestico Residente",'Ripartizione utenze'!C51)</f>
        <v>0</v>
      </c>
      <c r="D29">
        <f>IFERROR(ROUND(AcquaResidenti567[[#This Row],[Consumo mc]]/'Ripartizione utenze'!$D$9*$B$3,0),"")</f>
        <v>0</v>
      </c>
      <c r="E29" s="20">
        <f>IFERROR(ROUND(MIN(AcquaResidenti567[[#This Row],[PRO-DIE ANNO 2025]],('Foglio tariffe'!$B$3*AcquaResidenti567[[#This Row],[Componenti]]/365*$B$3)),0),"")</f>
        <v>0</v>
      </c>
      <c r="F29" s="20">
        <f>IFERROR(ROUND(MAX(0,MIN(AcquaResidenti567[[#This Row],[PRO-DIE ANNO 2025]]-AcquaResidenti567[[#This Row],[Mc Fascia 1]],('Foglio tariffe'!$C$3*AcquaResidenti567[[#This Row],[Componenti]]/365*$B$3))),0),"")</f>
        <v>0</v>
      </c>
      <c r="G29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29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29" s="1">
        <f>IFERROR(ROUND((E29*'Foglio tariffe'!$B$6+F29*'Foglio tariffe'!$C$6+G29*'Foglio tariffe'!$D$6+H29*'Foglio tariffe'!$E$6),2),"")</f>
        <v>0</v>
      </c>
    </row>
    <row r="30" spans="1:9" x14ac:dyDescent="0.25">
      <c r="A30">
        <f>IF('Ripartizione utenze'!$B$2="Domestico Residente",'Ripartizione utenze'!A52)</f>
        <v>0</v>
      </c>
      <c r="B30">
        <f>IF('Ripartizione utenze'!$B$2="Domestico Residente",'Ripartizione utenze'!B52)</f>
        <v>0</v>
      </c>
      <c r="C30">
        <f>IF('Ripartizione utenze'!$B$2="Domestico Residente",'Ripartizione utenze'!C52)</f>
        <v>0</v>
      </c>
      <c r="D30">
        <f>IFERROR(ROUND(AcquaResidenti567[[#This Row],[Consumo mc]]/'Ripartizione utenze'!$D$9*$B$3,0),"")</f>
        <v>0</v>
      </c>
      <c r="E30" s="20">
        <f>IFERROR(ROUND(MIN(AcquaResidenti567[[#This Row],[PRO-DIE ANNO 2025]],('Foglio tariffe'!$B$3*AcquaResidenti567[[#This Row],[Componenti]]/365*$B$3)),0),"")</f>
        <v>0</v>
      </c>
      <c r="F30" s="20">
        <f>IFERROR(ROUND(MAX(0,MIN(AcquaResidenti567[[#This Row],[PRO-DIE ANNO 2025]]-AcquaResidenti567[[#This Row],[Mc Fascia 1]],('Foglio tariffe'!$C$3*AcquaResidenti567[[#This Row],[Componenti]]/365*$B$3))),0),"")</f>
        <v>0</v>
      </c>
      <c r="G30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30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30" s="1">
        <f>IFERROR(ROUND((E30*'Foglio tariffe'!$B$6+F30*'Foglio tariffe'!$C$6+G30*'Foglio tariffe'!$D$6+H30*'Foglio tariffe'!$E$6),2),"")</f>
        <v>0</v>
      </c>
    </row>
    <row r="31" spans="1:9" x14ac:dyDescent="0.25">
      <c r="A31">
        <f>IF('Ripartizione utenze'!$B$2="Domestico Residente",'Ripartizione utenze'!A53)</f>
        <v>0</v>
      </c>
      <c r="B31">
        <f>IF('Ripartizione utenze'!$B$2="Domestico Residente",'Ripartizione utenze'!B53)</f>
        <v>0</v>
      </c>
      <c r="C31">
        <f>IF('Ripartizione utenze'!$B$2="Domestico Residente",'Ripartizione utenze'!C53)</f>
        <v>0</v>
      </c>
      <c r="D31">
        <f>IFERROR(ROUND(AcquaResidenti567[[#This Row],[Consumo mc]]/'Ripartizione utenze'!$D$9*$B$3,0),"")</f>
        <v>0</v>
      </c>
      <c r="E31" s="20">
        <f>IFERROR(ROUND(MIN(AcquaResidenti567[[#This Row],[PRO-DIE ANNO 2025]],('Foglio tariffe'!$B$3*AcquaResidenti567[[#This Row],[Componenti]]/365*$B$3)),0),"")</f>
        <v>0</v>
      </c>
      <c r="F31" s="20">
        <f>IFERROR(ROUND(MAX(0,MIN(AcquaResidenti567[[#This Row],[PRO-DIE ANNO 2025]]-AcquaResidenti567[[#This Row],[Mc Fascia 1]],('Foglio tariffe'!$C$3*AcquaResidenti567[[#This Row],[Componenti]]/365*$B$3))),0),"")</f>
        <v>0</v>
      </c>
      <c r="G31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31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31" s="1">
        <f>IFERROR(ROUND((E31*'Foglio tariffe'!$B$6+F31*'Foglio tariffe'!$C$6+G31*'Foglio tariffe'!$D$6+H31*'Foglio tariffe'!$E$6),2),"")</f>
        <v>0</v>
      </c>
    </row>
    <row r="32" spans="1:9" x14ac:dyDescent="0.25">
      <c r="A32">
        <f>IF('Ripartizione utenze'!$B$2="Domestico Residente",'Ripartizione utenze'!A54)</f>
        <v>0</v>
      </c>
      <c r="B32">
        <f>IF('Ripartizione utenze'!$B$2="Domestico Residente",'Ripartizione utenze'!B54)</f>
        <v>0</v>
      </c>
      <c r="C32">
        <f>IF('Ripartizione utenze'!$B$2="Domestico Residente",'Ripartizione utenze'!C54)</f>
        <v>0</v>
      </c>
      <c r="D32">
        <f>IFERROR(ROUND(AcquaResidenti567[[#This Row],[Consumo mc]]/'Ripartizione utenze'!$D$9*$B$3,0),"")</f>
        <v>0</v>
      </c>
      <c r="E32" s="20">
        <f>IFERROR(ROUND(MIN(AcquaResidenti567[[#This Row],[PRO-DIE ANNO 2025]],('Foglio tariffe'!$B$3*AcquaResidenti567[[#This Row],[Componenti]]/365*$B$3)),0),"")</f>
        <v>0</v>
      </c>
      <c r="F32" s="20">
        <f>IFERROR(ROUND(MAX(0,MIN(AcquaResidenti567[[#This Row],[PRO-DIE ANNO 2025]]-AcquaResidenti567[[#This Row],[Mc Fascia 1]],('Foglio tariffe'!$C$3*AcquaResidenti567[[#This Row],[Componenti]]/365*$B$3))),0),"")</f>
        <v>0</v>
      </c>
      <c r="G32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32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32" s="1">
        <f>IFERROR(ROUND((E32*'Foglio tariffe'!$B$6+F32*'Foglio tariffe'!$C$6+G32*'Foglio tariffe'!$D$6+H32*'Foglio tariffe'!$E$6),2),"")</f>
        <v>0</v>
      </c>
    </row>
    <row r="33" spans="1:9" x14ac:dyDescent="0.25">
      <c r="A33">
        <f>IF('Ripartizione utenze'!$B$2="Domestico Residente",'Ripartizione utenze'!A55)</f>
        <v>0</v>
      </c>
      <c r="B33">
        <f>IF('Ripartizione utenze'!$B$2="Domestico Residente",'Ripartizione utenze'!B55)</f>
        <v>0</v>
      </c>
      <c r="C33">
        <f>IF('Ripartizione utenze'!$B$2="Domestico Residente",'Ripartizione utenze'!C55)</f>
        <v>0</v>
      </c>
      <c r="D33">
        <f>IFERROR(ROUND(AcquaResidenti567[[#This Row],[Consumo mc]]/'Ripartizione utenze'!$D$9*$B$3,0),"")</f>
        <v>0</v>
      </c>
      <c r="E33" s="20">
        <f>IFERROR(ROUND(MIN(AcquaResidenti567[[#This Row],[PRO-DIE ANNO 2025]],('Foglio tariffe'!$B$3*AcquaResidenti567[[#This Row],[Componenti]]/365*$B$3)),0),"")</f>
        <v>0</v>
      </c>
      <c r="F33" s="20">
        <f>IFERROR(ROUND(MAX(0,MIN(AcquaResidenti567[[#This Row],[PRO-DIE ANNO 2025]]-AcquaResidenti567[[#This Row],[Mc Fascia 1]],('Foglio tariffe'!$C$3*AcquaResidenti567[[#This Row],[Componenti]]/365*$B$3))),0),"")</f>
        <v>0</v>
      </c>
      <c r="G33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33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33" s="1">
        <f>IFERROR(ROUND((E33*'Foglio tariffe'!$B$6+F33*'Foglio tariffe'!$C$6+G33*'Foglio tariffe'!$D$6+H33*'Foglio tariffe'!$E$6),2),"")</f>
        <v>0</v>
      </c>
    </row>
    <row r="34" spans="1:9" x14ac:dyDescent="0.25">
      <c r="A34">
        <f>IF('Ripartizione utenze'!$B$2="Domestico Residente",'Ripartizione utenze'!A56)</f>
        <v>0</v>
      </c>
      <c r="B34">
        <f>IF('Ripartizione utenze'!$B$2="Domestico Residente",'Ripartizione utenze'!B56)</f>
        <v>0</v>
      </c>
      <c r="C34">
        <f>IF('Ripartizione utenze'!$B$2="Domestico Residente",'Ripartizione utenze'!C56)</f>
        <v>0</v>
      </c>
      <c r="D34">
        <f>IFERROR(ROUND(AcquaResidenti567[[#This Row],[Consumo mc]]/'Ripartizione utenze'!$D$9*$B$3,0),"")</f>
        <v>0</v>
      </c>
      <c r="E34" s="20">
        <f>IFERROR(ROUND(MIN(AcquaResidenti567[[#This Row],[PRO-DIE ANNO 2025]],('Foglio tariffe'!$B$3*AcquaResidenti567[[#This Row],[Componenti]]/365*$B$3)),0),"")</f>
        <v>0</v>
      </c>
      <c r="F34" s="20">
        <f>IFERROR(ROUND(MAX(0,MIN(AcquaResidenti567[[#This Row],[PRO-DIE ANNO 2025]]-AcquaResidenti567[[#This Row],[Mc Fascia 1]],('Foglio tariffe'!$C$3*AcquaResidenti567[[#This Row],[Componenti]]/365*$B$3))),0),"")</f>
        <v>0</v>
      </c>
      <c r="G34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34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34" s="1">
        <f>IFERROR(ROUND((E34*'Foglio tariffe'!$B$6+F34*'Foglio tariffe'!$C$6+G34*'Foglio tariffe'!$D$6+H34*'Foglio tariffe'!$E$6),2),"")</f>
        <v>0</v>
      </c>
    </row>
    <row r="35" spans="1:9" x14ac:dyDescent="0.25">
      <c r="A35">
        <f>IF('Ripartizione utenze'!$B$2="Domestico Residente",'Ripartizione utenze'!A57)</f>
        <v>0</v>
      </c>
      <c r="B35">
        <f>IF('Ripartizione utenze'!$B$2="Domestico Residente",'Ripartizione utenze'!B57)</f>
        <v>0</v>
      </c>
      <c r="C35">
        <f>IF('Ripartizione utenze'!$B$2="Domestico Residente",'Ripartizione utenze'!C57)</f>
        <v>0</v>
      </c>
      <c r="D35">
        <f>IFERROR(ROUND(AcquaResidenti567[[#This Row],[Consumo mc]]/'Ripartizione utenze'!$D$9*$B$3,0),"")</f>
        <v>0</v>
      </c>
      <c r="E35" s="20">
        <f>IFERROR(ROUND(MIN(AcquaResidenti567[[#This Row],[PRO-DIE ANNO 2025]],('Foglio tariffe'!$B$3*AcquaResidenti567[[#This Row],[Componenti]]/365*$B$3)),0),"")</f>
        <v>0</v>
      </c>
      <c r="F35" s="20">
        <f>IFERROR(ROUND(MAX(0,MIN(AcquaResidenti567[[#This Row],[PRO-DIE ANNO 2025]]-AcquaResidenti567[[#This Row],[Mc Fascia 1]],('Foglio tariffe'!$C$3*AcquaResidenti567[[#This Row],[Componenti]]/365*$B$3))),0),"")</f>
        <v>0</v>
      </c>
      <c r="G35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35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35" s="1">
        <f>IFERROR(ROUND((E35*'Foglio tariffe'!$B$6+F35*'Foglio tariffe'!$C$6+G35*'Foglio tariffe'!$D$6+H35*'Foglio tariffe'!$E$6),2),"")</f>
        <v>0</v>
      </c>
    </row>
    <row r="36" spans="1:9" x14ac:dyDescent="0.25">
      <c r="A36">
        <f>IF('Ripartizione utenze'!$B$2="Domestico Residente",'Ripartizione utenze'!A58)</f>
        <v>0</v>
      </c>
      <c r="B36">
        <f>IF('Ripartizione utenze'!$B$2="Domestico Residente",'Ripartizione utenze'!B58)</f>
        <v>0</v>
      </c>
      <c r="C36">
        <f>IF('Ripartizione utenze'!$B$2="Domestico Residente",'Ripartizione utenze'!C58)</f>
        <v>0</v>
      </c>
      <c r="D36">
        <f>IFERROR(ROUND(AcquaResidenti567[[#This Row],[Consumo mc]]/'Ripartizione utenze'!$D$9*$B$3,0),"")</f>
        <v>0</v>
      </c>
      <c r="E36" s="20">
        <f>IFERROR(ROUND(MIN(AcquaResidenti567[[#This Row],[PRO-DIE ANNO 2025]],('Foglio tariffe'!$B$3*AcquaResidenti567[[#This Row],[Componenti]]/365*$B$3)),0),"")</f>
        <v>0</v>
      </c>
      <c r="F36" s="20">
        <f>IFERROR(ROUND(MAX(0,MIN(AcquaResidenti567[[#This Row],[PRO-DIE ANNO 2025]]-AcquaResidenti567[[#This Row],[Mc Fascia 1]],('Foglio tariffe'!$C$3*AcquaResidenti567[[#This Row],[Componenti]]/365*$B$3))),0),"")</f>
        <v>0</v>
      </c>
      <c r="G36" s="20">
        <f>IFERROR(ROUND(MAX(0,MIN(AcquaResidenti567[[#This Row],[PRO-DIE ANNO 2025]]-AcquaResidenti567[[#This Row],[Mc Fascia 1]]-AcquaResidenti567[[#This Row],[Mc Fascia 2 ]],('Foglio tariffe'!$D$3*AcquaResidenti567[[#This Row],[Componenti]]/365*$B$3))),0),"")</f>
        <v>0</v>
      </c>
      <c r="H36" s="20">
        <f>IFERROR(ROUND(MAX(0,MIN(AcquaResidenti567[[#This Row],[PRO-DIE ANNO 2025]]-AcquaResidenti567[[#This Row],[Mc Fascia 1]]-AcquaResidenti567[[#This Row],[Mc Fascia 2 ]]-AcquaResidenti567[[#This Row],[Mc Fascia 3]],('Foglio tariffe'!$E$3*AcquaResidenti567[[#This Row],[Componenti]]/365*$B$3))),0),"")</f>
        <v>0</v>
      </c>
      <c r="I36" s="1">
        <f>IFERROR(ROUND((E36*'Foglio tariffe'!$B$6+F36*'Foglio tariffe'!$C$6+G36*'Foglio tariffe'!$D$6+H36*'Foglio tariffe'!$E$6),2),"")</f>
        <v>0</v>
      </c>
    </row>
  </sheetData>
  <sheetProtection algorithmName="SHA-512" hashValue="k76VG9bM6o5aCkVStMMK3VyruafvBmfQdYR8HhHDwbH+HtJoPs2gMaPDOBRiw+gLMug6qw5PQpoQWY9GjEcvnw==" saltValue="v3SftGioQIGimJh6wteFcA==" spinCount="100000" sheet="1" objects="1" scenarios="1" selectLockedCells="1" selectUnlockedCells="1"/>
  <mergeCells count="1">
    <mergeCell ref="E5:H5"/>
  </mergeCells>
  <conditionalFormatting sqref="D3">
    <cfRule type="cellIs" dxfId="10" priority="2" operator="notEqual">
      <formula>$C$3</formula>
    </cfRule>
    <cfRule type="cellIs" dxfId="9" priority="3" operator="equal">
      <formula>$C$3</formula>
    </cfRule>
  </conditionalFormatting>
  <conditionalFormatting sqref="E3">
    <cfRule type="cellIs" dxfId="8" priority="1" operator="equal">
      <formula>TRUE</formula>
    </cfRule>
  </conditionalFormatting>
  <pageMargins left="0.75" right="0.75" top="1" bottom="1" header="0.5" footer="0.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9</vt:i4>
      </vt:variant>
    </vt:vector>
  </HeadingPairs>
  <TitlesOfParts>
    <vt:vector size="9" baseType="lpstr">
      <vt:lpstr>ISTRUZIONI</vt:lpstr>
      <vt:lpstr>Dati generali</vt:lpstr>
      <vt:lpstr>Ripartizione utenze</vt:lpstr>
      <vt:lpstr>Acqua_Dom_Res_TOT</vt:lpstr>
      <vt:lpstr>Foglio tariffe</vt:lpstr>
      <vt:lpstr>Acqua_Dom_Res_2023</vt:lpstr>
      <vt:lpstr>Acqua_Dom_Res_2024</vt:lpstr>
      <vt:lpstr>Acqua_Dom_Res_2025</vt:lpstr>
      <vt:lpstr>Acqua_Dom_Res_2026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Pasotti Elena</cp:lastModifiedBy>
  <cp:lastPrinted>2026-01-13T13:52:15Z</cp:lastPrinted>
  <dcterms:created xsi:type="dcterms:W3CDTF">2025-12-27T17:41:14Z</dcterms:created>
  <dcterms:modified xsi:type="dcterms:W3CDTF">2026-03-19T11:29:20Z</dcterms:modified>
</cp:coreProperties>
</file>